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<sst xmlns="http://schemas.openxmlformats.org/spreadsheetml/2006/main" count="140" uniqueCount="37">
  <si>
    <t>濉溪县2020年公开招聘基层医疗卫生专业技术人员考察合格人员名单（临床医学）</t>
  </si>
  <si>
    <t>序号</t>
  </si>
  <si>
    <t>姓名</t>
  </si>
  <si>
    <t>准考证号</t>
  </si>
  <si>
    <t>考场号</t>
  </si>
  <si>
    <t>座位号</t>
  </si>
  <si>
    <t xml:space="preserve"> 笔试成绩</t>
  </si>
  <si>
    <t>职业能力测试成绩</t>
  </si>
  <si>
    <t>医学综合知识</t>
  </si>
  <si>
    <t>加分</t>
  </si>
  <si>
    <t>笔试总成绩</t>
  </si>
  <si>
    <t>备注</t>
  </si>
  <si>
    <t>汇总成绩</t>
  </si>
  <si>
    <t>客观题成绩</t>
  </si>
  <si>
    <t>主观题成绩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</si>
  <si>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</si>
  <si>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</si>
  <si>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</si>
  <si>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</si>
  <si>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</si>
  <si>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</si>
  <si>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</si>
  <si>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</si>
  <si>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</si>
  <si>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</si>
  <si>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</si>
  <si>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</si>
  <si>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</si>
  <si>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</si>
  <si>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</si>
  <si>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</si>
  <si>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</si>
  <si>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濉溪县2020年公开招聘基层医疗卫生专业技术人员考察合格人员名单（口腔医学）</t>
  </si>
  <si>
    <t>濉溪县2020年公开招聘基层医疗卫生专业技术人员考察合格人员名单（中医学）</t>
  </si>
  <si>
    <t>濉溪县2020年公开招聘基层医疗卫生专业技术人员考察合格人员名单（医学检验技术）</t>
  </si>
  <si>
    <t>濉溪县2020年公开招聘基层医疗卫生专业技术人员考察合格人员名单（医学影像技术）</t>
  </si>
  <si>
    <t>濉溪县2020年公开招聘基层医疗卫生专业技术人员考察合格人员名单（护理学）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</si>
</sst>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2"/>
      <name val="宋体"/>
      <family val="0"/>
    </font>
    <font>
      <sz val="12"/>
      <name val="仿宋"/>
      <family val="3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0" borderId="10" xfId="63" applyNumberFormat="1" applyFont="1" applyFill="1" applyBorder="1" applyAlignment="1">
      <alignment horizontal="center"/>
      <protection/>
    </xf>
    <xf numFmtId="176" fontId="3" fillId="0" borderId="10" xfId="63" applyNumberForma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workbookViewId="0" topLeftCell="A55">
      <selection activeCell="P64" sqref="P64"/>
    </sheetView>
  </sheetViews>
  <sheetFormatPr defaultColWidth="9.00390625" defaultRowHeight="14.25"/>
  <cols>
    <col min="1" max="1" width="4.75390625" style="1" customWidth="1"/>
    <col min="2" max="2" width="7.875" style="1" customWidth="1"/>
    <col min="3" max="3" width="14.625" style="1" customWidth="1"/>
    <col min="4" max="4" width="6.125" style="1" customWidth="1"/>
    <col min="5" max="5" width="6.50390625" style="1" customWidth="1"/>
    <col min="6" max="6" width="7.875" style="1" customWidth="1"/>
    <col min="7" max="7" width="7.75390625" style="1" customWidth="1"/>
    <col min="8" max="8" width="7.50390625" style="1" customWidth="1"/>
    <col min="9" max="9" width="7.625" style="1" customWidth="1"/>
    <col min="10" max="10" width="8.125" style="1" customWidth="1"/>
    <col min="11" max="11" width="7.00390625" style="1" customWidth="1"/>
    <col min="12" max="12" width="10.875" style="1" customWidth="1"/>
    <col min="13" max="16384" width="9.00390625" style="1" customWidth="1"/>
  </cols>
  <sheetData>
    <row r="1" spans="1:13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55" s="1" customFormat="1" ht="2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/>
      <c r="J2" s="8"/>
      <c r="K2" s="12" t="s">
        <v>9</v>
      </c>
      <c r="L2" s="12" t="s">
        <v>10</v>
      </c>
      <c r="M2" s="12" t="s">
        <v>11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13" s="2" customFormat="1" ht="39.75" customHeight="1">
      <c r="A3" s="9"/>
      <c r="B3" s="10"/>
      <c r="C3" s="10"/>
      <c r="D3" s="10"/>
      <c r="E3" s="10"/>
      <c r="F3" s="10"/>
      <c r="G3" s="7"/>
      <c r="H3" s="7" t="s">
        <v>12</v>
      </c>
      <c r="I3" s="7" t="s">
        <v>13</v>
      </c>
      <c r="J3" s="17" t="s">
        <v>14</v>
      </c>
      <c r="K3" s="12"/>
      <c r="L3" s="12"/>
      <c r="M3" s="12"/>
    </row>
    <row r="4" spans="1:255" s="1" customFormat="1" ht="13.5" customHeight="1">
      <c r="A4" s="11" t="s">
        <v>15</v>
      </c>
      <c r="B4" s="12" t="str">
        <f>"代辉煌"</f>
        <v>代辉煌</v>
      </c>
      <c r="C4" s="12" t="str">
        <f>"202001010117"</f>
        <v>202001010117</v>
      </c>
      <c r="D4" s="12" t="str">
        <f aca="true" t="shared" si="0" ref="D4:D21">MID(C4,9,2)</f>
        <v>01</v>
      </c>
      <c r="E4" s="12" t="str">
        <f aca="true" t="shared" si="1" ref="E4:E21">MID(C4,11,2)</f>
        <v>17</v>
      </c>
      <c r="F4" s="12">
        <v>80.2</v>
      </c>
      <c r="G4" s="13">
        <v>67</v>
      </c>
      <c r="H4" s="13">
        <v>89</v>
      </c>
      <c r="I4" s="13">
        <v>65</v>
      </c>
      <c r="J4" s="18">
        <v>24</v>
      </c>
      <c r="K4" s="12"/>
      <c r="L4" s="12">
        <v>80.2</v>
      </c>
      <c r="M4" s="12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1" customFormat="1" ht="13.5" customHeight="1">
      <c r="A5" s="11" t="s">
        <v>16</v>
      </c>
      <c r="B5" s="12" t="str">
        <f>"苗宇"</f>
        <v>苗宇</v>
      </c>
      <c r="C5" s="12" t="str">
        <f>"202001010224"</f>
        <v>202001010224</v>
      </c>
      <c r="D5" s="12" t="str">
        <f t="shared" si="0"/>
        <v>02</v>
      </c>
      <c r="E5" s="12" t="str">
        <f t="shared" si="1"/>
        <v>24</v>
      </c>
      <c r="F5" s="12">
        <v>77.6</v>
      </c>
      <c r="G5" s="13">
        <v>66.5</v>
      </c>
      <c r="H5" s="13">
        <v>85</v>
      </c>
      <c r="I5" s="13">
        <v>64</v>
      </c>
      <c r="J5" s="18">
        <v>21</v>
      </c>
      <c r="K5" s="12"/>
      <c r="L5" s="12">
        <v>77.6</v>
      </c>
      <c r="M5" s="12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1" customFormat="1" ht="13.5" customHeight="1">
      <c r="A6" s="11" t="s">
        <v>17</v>
      </c>
      <c r="B6" s="12" t="str">
        <f>"任代玉"</f>
        <v>任代玉</v>
      </c>
      <c r="C6" s="12" t="str">
        <f>"202001010119"</f>
        <v>202001010119</v>
      </c>
      <c r="D6" s="12" t="str">
        <f t="shared" si="0"/>
        <v>01</v>
      </c>
      <c r="E6" s="12" t="str">
        <f t="shared" si="1"/>
        <v>19</v>
      </c>
      <c r="F6" s="12">
        <v>75.4</v>
      </c>
      <c r="G6" s="13">
        <v>64</v>
      </c>
      <c r="H6" s="13">
        <v>83</v>
      </c>
      <c r="I6" s="13">
        <v>59</v>
      </c>
      <c r="J6" s="18">
        <v>24</v>
      </c>
      <c r="K6" s="12"/>
      <c r="L6" s="12">
        <v>75.4</v>
      </c>
      <c r="M6" s="12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1" customFormat="1" ht="13.5" customHeight="1">
      <c r="A7" s="11" t="s">
        <v>18</v>
      </c>
      <c r="B7" s="12" t="str">
        <f>"凌巧"</f>
        <v>凌巧</v>
      </c>
      <c r="C7" s="12" t="str">
        <f>"202001010121"</f>
        <v>202001010121</v>
      </c>
      <c r="D7" s="12" t="str">
        <f t="shared" si="0"/>
        <v>01</v>
      </c>
      <c r="E7" s="12" t="str">
        <f t="shared" si="1"/>
        <v>21</v>
      </c>
      <c r="F7" s="12">
        <v>74.4</v>
      </c>
      <c r="G7" s="13">
        <v>70.5</v>
      </c>
      <c r="H7" s="13">
        <v>77</v>
      </c>
      <c r="I7" s="13">
        <v>54</v>
      </c>
      <c r="J7" s="18">
        <v>23</v>
      </c>
      <c r="K7" s="12"/>
      <c r="L7" s="12">
        <v>74.4</v>
      </c>
      <c r="M7" s="12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1" customFormat="1" ht="16.5" customHeight="1">
      <c r="A8" s="11" t="s">
        <v>19</v>
      </c>
      <c r="B8" s="12" t="str">
        <f>"吴文海"</f>
        <v>吴文海</v>
      </c>
      <c r="C8" s="12" t="str">
        <f>"202001010324"</f>
        <v>202001010324</v>
      </c>
      <c r="D8" s="12" t="str">
        <f t="shared" si="0"/>
        <v>03</v>
      </c>
      <c r="E8" s="12" t="str">
        <f t="shared" si="1"/>
        <v>24</v>
      </c>
      <c r="F8" s="12">
        <v>74.2</v>
      </c>
      <c r="G8" s="13">
        <v>76</v>
      </c>
      <c r="H8" s="13">
        <v>73</v>
      </c>
      <c r="I8" s="13">
        <v>53</v>
      </c>
      <c r="J8" s="18">
        <v>20</v>
      </c>
      <c r="K8" s="12"/>
      <c r="L8" s="12">
        <v>74.2</v>
      </c>
      <c r="M8" s="1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" customFormat="1" ht="13.5" customHeight="1">
      <c r="A9" s="11" t="s">
        <v>20</v>
      </c>
      <c r="B9" s="12" t="str">
        <f>"吕家政"</f>
        <v>吕家政</v>
      </c>
      <c r="C9" s="12" t="str">
        <f>"202001010213"</f>
        <v>202001010213</v>
      </c>
      <c r="D9" s="12" t="str">
        <f t="shared" si="0"/>
        <v>02</v>
      </c>
      <c r="E9" s="12" t="str">
        <f t="shared" si="1"/>
        <v>13</v>
      </c>
      <c r="F9" s="12">
        <v>73</v>
      </c>
      <c r="G9" s="13">
        <v>74.5</v>
      </c>
      <c r="H9" s="13">
        <v>72</v>
      </c>
      <c r="I9" s="13">
        <v>49</v>
      </c>
      <c r="J9" s="18">
        <v>23</v>
      </c>
      <c r="K9" s="12"/>
      <c r="L9" s="12">
        <v>73</v>
      </c>
      <c r="M9" s="1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" customFormat="1" ht="13.5" customHeight="1">
      <c r="A10" s="11" t="s">
        <v>21</v>
      </c>
      <c r="B10" s="12" t="str">
        <f>"高亚利"</f>
        <v>高亚利</v>
      </c>
      <c r="C10" s="12" t="str">
        <f>"202001010323"</f>
        <v>202001010323</v>
      </c>
      <c r="D10" s="12" t="str">
        <f t="shared" si="0"/>
        <v>03</v>
      </c>
      <c r="E10" s="12" t="str">
        <f t="shared" si="1"/>
        <v>23</v>
      </c>
      <c r="F10" s="12">
        <v>72.8</v>
      </c>
      <c r="G10" s="13">
        <v>71</v>
      </c>
      <c r="H10" s="13">
        <v>74</v>
      </c>
      <c r="I10" s="13">
        <v>54</v>
      </c>
      <c r="J10" s="18">
        <v>20</v>
      </c>
      <c r="K10" s="12"/>
      <c r="L10" s="12">
        <v>72.8</v>
      </c>
      <c r="M10" s="12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" customFormat="1" ht="13.5" customHeight="1">
      <c r="A11" s="11" t="s">
        <v>22</v>
      </c>
      <c r="B11" s="12" t="str">
        <f>"周志国"</f>
        <v>周志国</v>
      </c>
      <c r="C11" s="12" t="str">
        <f>"202001010129"</f>
        <v>202001010129</v>
      </c>
      <c r="D11" s="12" t="str">
        <f t="shared" si="0"/>
        <v>01</v>
      </c>
      <c r="E11" s="12" t="str">
        <f t="shared" si="1"/>
        <v>29</v>
      </c>
      <c r="F11" s="12">
        <v>72.6</v>
      </c>
      <c r="G11" s="13">
        <v>69</v>
      </c>
      <c r="H11" s="13">
        <v>75</v>
      </c>
      <c r="I11" s="13">
        <v>51</v>
      </c>
      <c r="J11" s="18">
        <v>24</v>
      </c>
      <c r="K11" s="12"/>
      <c r="L11" s="12">
        <v>72.6</v>
      </c>
      <c r="M11" s="1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" customFormat="1" ht="13.5" customHeight="1">
      <c r="A12" s="11" t="s">
        <v>23</v>
      </c>
      <c r="B12" s="12" t="str">
        <f>"蒋珂"</f>
        <v>蒋珂</v>
      </c>
      <c r="C12" s="12" t="str">
        <f>"202001010325"</f>
        <v>202001010325</v>
      </c>
      <c r="D12" s="12" t="str">
        <f t="shared" si="0"/>
        <v>03</v>
      </c>
      <c r="E12" s="12" t="str">
        <f t="shared" si="1"/>
        <v>25</v>
      </c>
      <c r="F12" s="12">
        <v>72.4</v>
      </c>
      <c r="G12" s="13">
        <v>64</v>
      </c>
      <c r="H12" s="13">
        <v>78</v>
      </c>
      <c r="I12" s="13">
        <v>60</v>
      </c>
      <c r="J12" s="18">
        <v>18</v>
      </c>
      <c r="K12" s="12"/>
      <c r="L12" s="12">
        <v>72.4</v>
      </c>
      <c r="M12" s="1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" customFormat="1" ht="13.5" customHeight="1">
      <c r="A13" s="11" t="s">
        <v>24</v>
      </c>
      <c r="B13" s="12" t="str">
        <f>"周雪"</f>
        <v>周雪</v>
      </c>
      <c r="C13" s="12" t="str">
        <f>"202001010228"</f>
        <v>202001010228</v>
      </c>
      <c r="D13" s="12" t="str">
        <f t="shared" si="0"/>
        <v>02</v>
      </c>
      <c r="E13" s="12" t="str">
        <f t="shared" si="1"/>
        <v>28</v>
      </c>
      <c r="F13" s="12">
        <v>72.4</v>
      </c>
      <c r="G13" s="13">
        <v>68.5</v>
      </c>
      <c r="H13" s="13">
        <v>75</v>
      </c>
      <c r="I13" s="13">
        <v>57</v>
      </c>
      <c r="J13" s="18">
        <v>18</v>
      </c>
      <c r="K13" s="12"/>
      <c r="L13" s="12">
        <v>72.4</v>
      </c>
      <c r="M13" s="12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" customFormat="1" ht="13.5" customHeight="1">
      <c r="A14" s="11" t="s">
        <v>25</v>
      </c>
      <c r="B14" s="12" t="str">
        <f>"张基坡"</f>
        <v>张基坡</v>
      </c>
      <c r="C14" s="12" t="str">
        <f>"202001010317"</f>
        <v>202001010317</v>
      </c>
      <c r="D14" s="12" t="str">
        <f t="shared" si="0"/>
        <v>03</v>
      </c>
      <c r="E14" s="12" t="str">
        <f t="shared" si="1"/>
        <v>17</v>
      </c>
      <c r="F14" s="12">
        <v>71.6</v>
      </c>
      <c r="G14" s="13">
        <v>68</v>
      </c>
      <c r="H14" s="13">
        <v>74</v>
      </c>
      <c r="I14" s="13">
        <v>56</v>
      </c>
      <c r="J14" s="18">
        <v>18</v>
      </c>
      <c r="K14" s="12"/>
      <c r="L14" s="12">
        <v>71.6</v>
      </c>
      <c r="M14" s="1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" customFormat="1" ht="13.5" customHeight="1">
      <c r="A15" s="11" t="s">
        <v>26</v>
      </c>
      <c r="B15" s="12" t="str">
        <f>"陈仔晗"</f>
        <v>陈仔晗</v>
      </c>
      <c r="C15" s="12" t="str">
        <f>"202001010318"</f>
        <v>202001010318</v>
      </c>
      <c r="D15" s="12" t="str">
        <f t="shared" si="0"/>
        <v>03</v>
      </c>
      <c r="E15" s="12" t="str">
        <f t="shared" si="1"/>
        <v>18</v>
      </c>
      <c r="F15" s="12">
        <v>70.80000000000001</v>
      </c>
      <c r="G15" s="13">
        <v>70.5</v>
      </c>
      <c r="H15" s="13">
        <v>71</v>
      </c>
      <c r="I15" s="13">
        <v>50</v>
      </c>
      <c r="J15" s="18">
        <v>21</v>
      </c>
      <c r="K15" s="12"/>
      <c r="L15" s="12">
        <v>70.80000000000001</v>
      </c>
      <c r="M15" s="12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" customFormat="1" ht="13.5" customHeight="1">
      <c r="A16" s="11" t="s">
        <v>27</v>
      </c>
      <c r="B16" s="12" t="str">
        <f>"朱恒"</f>
        <v>朱恒</v>
      </c>
      <c r="C16" s="12" t="str">
        <f>"202001010227"</f>
        <v>202001010227</v>
      </c>
      <c r="D16" s="12" t="str">
        <f t="shared" si="0"/>
        <v>02</v>
      </c>
      <c r="E16" s="12" t="str">
        <f t="shared" si="1"/>
        <v>27</v>
      </c>
      <c r="F16" s="12">
        <v>70.6</v>
      </c>
      <c r="G16" s="13">
        <v>74.5</v>
      </c>
      <c r="H16" s="13">
        <v>68</v>
      </c>
      <c r="I16" s="13">
        <v>47</v>
      </c>
      <c r="J16" s="18">
        <v>21</v>
      </c>
      <c r="K16" s="12"/>
      <c r="L16" s="12">
        <v>70.6</v>
      </c>
      <c r="M16" s="1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" customFormat="1" ht="13.5" customHeight="1">
      <c r="A17" s="11" t="s">
        <v>28</v>
      </c>
      <c r="B17" s="12" t="str">
        <f>"董嘉彬"</f>
        <v>董嘉彬</v>
      </c>
      <c r="C17" s="12" t="str">
        <f>"202001010203"</f>
        <v>202001010203</v>
      </c>
      <c r="D17" s="12" t="str">
        <f t="shared" si="0"/>
        <v>02</v>
      </c>
      <c r="E17" s="12" t="str">
        <f t="shared" si="1"/>
        <v>03</v>
      </c>
      <c r="F17" s="12">
        <v>70.4</v>
      </c>
      <c r="G17" s="13">
        <v>83</v>
      </c>
      <c r="H17" s="13">
        <v>62</v>
      </c>
      <c r="I17" s="13">
        <v>39</v>
      </c>
      <c r="J17" s="18">
        <v>23</v>
      </c>
      <c r="K17" s="12"/>
      <c r="L17" s="12">
        <v>70.4</v>
      </c>
      <c r="M17" s="1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" customFormat="1" ht="13.5" customHeight="1">
      <c r="A18" s="11" t="s">
        <v>29</v>
      </c>
      <c r="B18" s="12" t="str">
        <f>"董路遥"</f>
        <v>董路遥</v>
      </c>
      <c r="C18" s="12" t="str">
        <f>"202001010110"</f>
        <v>202001010110</v>
      </c>
      <c r="D18" s="12" t="str">
        <f t="shared" si="0"/>
        <v>01</v>
      </c>
      <c r="E18" s="12" t="str">
        <f t="shared" si="1"/>
        <v>10</v>
      </c>
      <c r="F18" s="12">
        <v>70</v>
      </c>
      <c r="G18" s="13">
        <v>70</v>
      </c>
      <c r="H18" s="13">
        <v>70</v>
      </c>
      <c r="I18" s="13">
        <v>49</v>
      </c>
      <c r="J18" s="18">
        <v>21</v>
      </c>
      <c r="K18" s="12"/>
      <c r="L18" s="12">
        <v>70</v>
      </c>
      <c r="M18" s="1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3" customFormat="1" ht="15.75" customHeight="1">
      <c r="A19" s="11" t="s">
        <v>30</v>
      </c>
      <c r="B19" s="12" t="str">
        <f>"董珊珊"</f>
        <v>董珊珊</v>
      </c>
      <c r="C19" s="12" t="str">
        <f>"202001010116"</f>
        <v>202001010116</v>
      </c>
      <c r="D19" s="12" t="str">
        <f t="shared" si="0"/>
        <v>01</v>
      </c>
      <c r="E19" s="12" t="str">
        <f t="shared" si="1"/>
        <v>16</v>
      </c>
      <c r="F19" s="12">
        <v>69.5</v>
      </c>
      <c r="G19" s="14">
        <v>62</v>
      </c>
      <c r="H19" s="14">
        <v>74.5</v>
      </c>
      <c r="I19" s="14">
        <v>51</v>
      </c>
      <c r="J19" s="18">
        <v>23.5</v>
      </c>
      <c r="K19" s="12"/>
      <c r="L19" s="12">
        <v>69.5</v>
      </c>
      <c r="M19" s="1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3" customFormat="1" ht="15.75" customHeight="1">
      <c r="A20" s="11" t="s">
        <v>31</v>
      </c>
      <c r="B20" s="12" t="str">
        <f>"王露"</f>
        <v>王露</v>
      </c>
      <c r="C20" s="12" t="str">
        <f>"202001010209"</f>
        <v>202001010209</v>
      </c>
      <c r="D20" s="12" t="str">
        <f t="shared" si="0"/>
        <v>02</v>
      </c>
      <c r="E20" s="12" t="str">
        <f t="shared" si="1"/>
        <v>09</v>
      </c>
      <c r="F20" s="12">
        <v>69.4</v>
      </c>
      <c r="G20" s="15">
        <v>59.5</v>
      </c>
      <c r="H20" s="15">
        <v>76</v>
      </c>
      <c r="I20" s="15">
        <v>53</v>
      </c>
      <c r="J20" s="18">
        <v>23</v>
      </c>
      <c r="K20" s="12"/>
      <c r="L20" s="12">
        <v>69.4</v>
      </c>
      <c r="M20" s="1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="1" customFormat="1" ht="21.75" customHeight="1"/>
    <row r="22" spans="1:13" s="1" customFormat="1" ht="37.5" customHeight="1">
      <c r="A22" s="4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255" s="1" customFormat="1" ht="25.5" customHeight="1">
      <c r="A23" s="5" t="s">
        <v>1</v>
      </c>
      <c r="B23" s="6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7" t="s">
        <v>7</v>
      </c>
      <c r="H23" s="8" t="s">
        <v>8</v>
      </c>
      <c r="I23" s="8"/>
      <c r="J23" s="8"/>
      <c r="K23" s="12" t="s">
        <v>9</v>
      </c>
      <c r="L23" s="12" t="s">
        <v>10</v>
      </c>
      <c r="M23" s="12" t="s">
        <v>11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13" s="2" customFormat="1" ht="34.5" customHeight="1">
      <c r="A24" s="9"/>
      <c r="B24" s="10"/>
      <c r="C24" s="10"/>
      <c r="D24" s="10"/>
      <c r="E24" s="10"/>
      <c r="F24" s="10"/>
      <c r="G24" s="7"/>
      <c r="H24" s="7" t="s">
        <v>12</v>
      </c>
      <c r="I24" s="7" t="s">
        <v>13</v>
      </c>
      <c r="J24" s="17" t="s">
        <v>14</v>
      </c>
      <c r="K24" s="12"/>
      <c r="L24" s="12"/>
      <c r="M24" s="12"/>
    </row>
    <row r="25" spans="1:255" s="1" customFormat="1" ht="13.5" customHeight="1">
      <c r="A25" s="11" t="s">
        <v>15</v>
      </c>
      <c r="B25" s="12" t="str">
        <f>"相英涛"</f>
        <v>相英涛</v>
      </c>
      <c r="C25" s="12" t="str">
        <f>"202002010402"</f>
        <v>202002010402</v>
      </c>
      <c r="D25" s="12" t="str">
        <f aca="true" t="shared" si="2" ref="D25:D27">MID(C25,9,2)</f>
        <v>04</v>
      </c>
      <c r="E25" s="12" t="str">
        <f aca="true" t="shared" si="3" ref="E25:E27">MID(C25,11,2)</f>
        <v>02</v>
      </c>
      <c r="F25" s="12">
        <v>68.4</v>
      </c>
      <c r="G25" s="13">
        <v>72</v>
      </c>
      <c r="H25" s="13">
        <v>66</v>
      </c>
      <c r="I25" s="13">
        <v>47</v>
      </c>
      <c r="J25" s="18">
        <v>19</v>
      </c>
      <c r="K25" s="12"/>
      <c r="L25" s="12">
        <v>68.4</v>
      </c>
      <c r="M25" s="1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" customFormat="1" ht="13.5" customHeight="1">
      <c r="A26" s="11" t="s">
        <v>16</v>
      </c>
      <c r="B26" s="12" t="str">
        <f>"安利铎"</f>
        <v>安利铎</v>
      </c>
      <c r="C26" s="12" t="str">
        <f>"202002010407"</f>
        <v>202002010407</v>
      </c>
      <c r="D26" s="12" t="str">
        <f t="shared" si="2"/>
        <v>04</v>
      </c>
      <c r="E26" s="12" t="str">
        <f t="shared" si="3"/>
        <v>07</v>
      </c>
      <c r="F26" s="12">
        <v>60.8</v>
      </c>
      <c r="G26" s="13">
        <v>53</v>
      </c>
      <c r="H26" s="13">
        <v>66</v>
      </c>
      <c r="I26" s="13">
        <v>47</v>
      </c>
      <c r="J26" s="18">
        <v>19</v>
      </c>
      <c r="K26" s="12"/>
      <c r="L26" s="12">
        <v>60.8</v>
      </c>
      <c r="M26" s="1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" customFormat="1" ht="13.5" customHeight="1">
      <c r="A27" s="11" t="s">
        <v>17</v>
      </c>
      <c r="B27" s="12" t="str">
        <f>"朱蓓蕾"</f>
        <v>朱蓓蕾</v>
      </c>
      <c r="C27" s="12" t="str">
        <f>"202002010405"</f>
        <v>202002010405</v>
      </c>
      <c r="D27" s="12" t="str">
        <f t="shared" si="2"/>
        <v>04</v>
      </c>
      <c r="E27" s="12" t="str">
        <f t="shared" si="3"/>
        <v>05</v>
      </c>
      <c r="F27" s="12">
        <v>60.6</v>
      </c>
      <c r="G27" s="13">
        <v>69</v>
      </c>
      <c r="H27" s="13">
        <v>55</v>
      </c>
      <c r="I27" s="13">
        <v>36</v>
      </c>
      <c r="J27" s="18">
        <v>19</v>
      </c>
      <c r="K27" s="12"/>
      <c r="L27" s="12">
        <v>60.6</v>
      </c>
      <c r="M27" s="1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="1" customFormat="1" ht="18.75" customHeight="1"/>
    <row r="29" spans="1:13" s="1" customFormat="1" ht="31.5" customHeight="1">
      <c r="A29" s="4" t="s">
        <v>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55" s="1" customFormat="1" ht="25.5" customHeight="1">
      <c r="A30" s="5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7" t="s">
        <v>7</v>
      </c>
      <c r="H30" s="8" t="s">
        <v>8</v>
      </c>
      <c r="I30" s="8"/>
      <c r="J30" s="8"/>
      <c r="K30" s="12" t="s">
        <v>9</v>
      </c>
      <c r="L30" s="12" t="s">
        <v>10</v>
      </c>
      <c r="M30" s="12" t="s">
        <v>11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13" s="2" customFormat="1" ht="34.5" customHeight="1">
      <c r="A31" s="9"/>
      <c r="B31" s="10"/>
      <c r="C31" s="10"/>
      <c r="D31" s="10"/>
      <c r="E31" s="10"/>
      <c r="F31" s="10"/>
      <c r="G31" s="7"/>
      <c r="H31" s="7" t="s">
        <v>12</v>
      </c>
      <c r="I31" s="7" t="s">
        <v>13</v>
      </c>
      <c r="J31" s="17" t="s">
        <v>14</v>
      </c>
      <c r="K31" s="12"/>
      <c r="L31" s="12"/>
      <c r="M31" s="12"/>
    </row>
    <row r="32" spans="1:255" s="1" customFormat="1" ht="13.5" customHeight="1">
      <c r="A32" s="11" t="s">
        <v>15</v>
      </c>
      <c r="B32" s="12" t="str">
        <f>"蒋毛毛"</f>
        <v>蒋毛毛</v>
      </c>
      <c r="C32" s="12" t="str">
        <f>"202003010516"</f>
        <v>202003010516</v>
      </c>
      <c r="D32" s="12" t="str">
        <f aca="true" t="shared" si="4" ref="D32:D38">MID(C32,9,2)</f>
        <v>05</v>
      </c>
      <c r="E32" s="12" t="str">
        <f aca="true" t="shared" si="5" ref="E32:E38">MID(C32,11,2)</f>
        <v>16</v>
      </c>
      <c r="F32" s="12">
        <v>75.6</v>
      </c>
      <c r="G32" s="13">
        <v>70.5</v>
      </c>
      <c r="H32" s="13">
        <v>79</v>
      </c>
      <c r="I32" s="13">
        <v>55</v>
      </c>
      <c r="J32" s="18">
        <v>24</v>
      </c>
      <c r="K32" s="12"/>
      <c r="L32" s="12">
        <v>75.6</v>
      </c>
      <c r="M32" s="1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" customFormat="1" ht="13.5" customHeight="1">
      <c r="A33" s="11" t="s">
        <v>16</v>
      </c>
      <c r="B33" s="12" t="str">
        <f>"吴静雯"</f>
        <v>吴静雯</v>
      </c>
      <c r="C33" s="12" t="str">
        <f>"202003010515"</f>
        <v>202003010515</v>
      </c>
      <c r="D33" s="12" t="str">
        <f t="shared" si="4"/>
        <v>05</v>
      </c>
      <c r="E33" s="12" t="str">
        <f t="shared" si="5"/>
        <v>15</v>
      </c>
      <c r="F33" s="12">
        <v>69.8</v>
      </c>
      <c r="G33" s="13">
        <v>78.5</v>
      </c>
      <c r="H33" s="13">
        <v>64</v>
      </c>
      <c r="I33" s="13">
        <v>47</v>
      </c>
      <c r="J33" s="18">
        <v>17</v>
      </c>
      <c r="K33" s="12"/>
      <c r="L33" s="12">
        <v>69.8</v>
      </c>
      <c r="M33" s="1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" customFormat="1" ht="13.5" customHeight="1">
      <c r="A34" s="11" t="s">
        <v>17</v>
      </c>
      <c r="B34" s="12" t="str">
        <f>"李巧丽"</f>
        <v>李巧丽</v>
      </c>
      <c r="C34" s="12" t="str">
        <f>"202003010519"</f>
        <v>202003010519</v>
      </c>
      <c r="D34" s="12" t="str">
        <f t="shared" si="4"/>
        <v>05</v>
      </c>
      <c r="E34" s="12" t="str">
        <f t="shared" si="5"/>
        <v>19</v>
      </c>
      <c r="F34" s="12">
        <v>68.6</v>
      </c>
      <c r="G34" s="13">
        <v>68</v>
      </c>
      <c r="H34" s="13">
        <v>69</v>
      </c>
      <c r="I34" s="13">
        <v>49</v>
      </c>
      <c r="J34" s="18">
        <v>20</v>
      </c>
      <c r="K34" s="12"/>
      <c r="L34" s="12">
        <v>68.6</v>
      </c>
      <c r="M34" s="1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" customFormat="1" ht="13.5" customHeight="1">
      <c r="A35" s="11" t="s">
        <v>18</v>
      </c>
      <c r="B35" s="12" t="str">
        <f>"王明娜"</f>
        <v>王明娜</v>
      </c>
      <c r="C35" s="12" t="str">
        <f>"202003010505"</f>
        <v>202003010505</v>
      </c>
      <c r="D35" s="12" t="str">
        <f t="shared" si="4"/>
        <v>05</v>
      </c>
      <c r="E35" s="12" t="str">
        <f t="shared" si="5"/>
        <v>05</v>
      </c>
      <c r="F35" s="12">
        <v>68</v>
      </c>
      <c r="G35" s="13">
        <v>65</v>
      </c>
      <c r="H35" s="13">
        <v>70</v>
      </c>
      <c r="I35" s="13">
        <v>53</v>
      </c>
      <c r="J35" s="18">
        <v>17</v>
      </c>
      <c r="K35" s="12"/>
      <c r="L35" s="12">
        <v>68</v>
      </c>
      <c r="M35" s="1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" customFormat="1" ht="13.5" customHeight="1">
      <c r="A36" s="11" t="s">
        <v>19</v>
      </c>
      <c r="B36" s="12" t="str">
        <f>"赵轩"</f>
        <v>赵轩</v>
      </c>
      <c r="C36" s="12" t="str">
        <f>"202003010518"</f>
        <v>202003010518</v>
      </c>
      <c r="D36" s="12" t="str">
        <f t="shared" si="4"/>
        <v>05</v>
      </c>
      <c r="E36" s="12" t="str">
        <f t="shared" si="5"/>
        <v>18</v>
      </c>
      <c r="F36" s="12">
        <v>66.8</v>
      </c>
      <c r="G36" s="13">
        <v>72.5</v>
      </c>
      <c r="H36" s="13">
        <v>63</v>
      </c>
      <c r="I36" s="13">
        <v>45</v>
      </c>
      <c r="J36" s="18">
        <v>18</v>
      </c>
      <c r="K36" s="12"/>
      <c r="L36" s="12">
        <v>66.8</v>
      </c>
      <c r="M36" s="1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" customFormat="1" ht="13.5" customHeight="1">
      <c r="A37" s="11" t="s">
        <v>20</v>
      </c>
      <c r="B37" s="12" t="str">
        <f>"赵毛毛"</f>
        <v>赵毛毛</v>
      </c>
      <c r="C37" s="12" t="str">
        <f>"202003010507"</f>
        <v>202003010507</v>
      </c>
      <c r="D37" s="12" t="str">
        <f t="shared" si="4"/>
        <v>05</v>
      </c>
      <c r="E37" s="12" t="str">
        <f t="shared" si="5"/>
        <v>07</v>
      </c>
      <c r="F37" s="12">
        <v>66.4</v>
      </c>
      <c r="G37" s="13">
        <v>61</v>
      </c>
      <c r="H37" s="13">
        <v>70</v>
      </c>
      <c r="I37" s="13">
        <v>48</v>
      </c>
      <c r="J37" s="18">
        <v>22</v>
      </c>
      <c r="K37" s="12"/>
      <c r="L37" s="12">
        <v>66.4</v>
      </c>
      <c r="M37" s="1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6" s="1" customFormat="1" ht="13.5" customHeight="1">
      <c r="A38" s="11" t="s">
        <v>21</v>
      </c>
      <c r="B38" s="12" t="str">
        <f>"徐文宇"</f>
        <v>徐文宇</v>
      </c>
      <c r="C38" s="12" t="str">
        <f>"202003010520"</f>
        <v>202003010520</v>
      </c>
      <c r="D38" s="12" t="str">
        <f t="shared" si="4"/>
        <v>05</v>
      </c>
      <c r="E38" s="12" t="str">
        <f t="shared" si="5"/>
        <v>20</v>
      </c>
      <c r="F38" s="12">
        <v>63.599999999999994</v>
      </c>
      <c r="G38" s="13">
        <v>57</v>
      </c>
      <c r="H38" s="13">
        <v>68</v>
      </c>
      <c r="I38" s="13">
        <v>48</v>
      </c>
      <c r="J38" s="18">
        <v>20</v>
      </c>
      <c r="K38" s="12"/>
      <c r="L38" s="12">
        <v>63.599999999999994</v>
      </c>
      <c r="M38" s="1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40" spans="1:13" s="1" customFormat="1" ht="31.5" customHeight="1">
      <c r="A40" s="4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255" s="1" customFormat="1" ht="25.5" customHeight="1">
      <c r="A41" s="5" t="s">
        <v>1</v>
      </c>
      <c r="B41" s="6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7" t="s">
        <v>7</v>
      </c>
      <c r="H41" s="8" t="s">
        <v>8</v>
      </c>
      <c r="I41" s="8"/>
      <c r="J41" s="8"/>
      <c r="K41" s="12" t="s">
        <v>9</v>
      </c>
      <c r="L41" s="12" t="s">
        <v>10</v>
      </c>
      <c r="M41" s="12" t="s">
        <v>11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13" s="2" customFormat="1" ht="34.5" customHeight="1">
      <c r="A42" s="9"/>
      <c r="B42" s="10"/>
      <c r="C42" s="10"/>
      <c r="D42" s="10"/>
      <c r="E42" s="10"/>
      <c r="F42" s="10"/>
      <c r="G42" s="7"/>
      <c r="H42" s="7" t="s">
        <v>12</v>
      </c>
      <c r="I42" s="7" t="s">
        <v>13</v>
      </c>
      <c r="J42" s="17" t="s">
        <v>14</v>
      </c>
      <c r="K42" s="12"/>
      <c r="L42" s="12"/>
      <c r="M42" s="12"/>
    </row>
    <row r="43" spans="1:255" s="1" customFormat="1" ht="13.5" customHeight="1">
      <c r="A43" s="11" t="s">
        <v>15</v>
      </c>
      <c r="B43" s="12" t="str">
        <f>"张宁"</f>
        <v>张宁</v>
      </c>
      <c r="C43" s="12" t="str">
        <f>"202004010702"</f>
        <v>202004010702</v>
      </c>
      <c r="D43" s="12" t="str">
        <f aca="true" t="shared" si="6" ref="D43:D47">MID(C43,9,2)</f>
        <v>07</v>
      </c>
      <c r="E43" s="12" t="str">
        <f aca="true" t="shared" si="7" ref="E43:E47">MID(C43,11,2)</f>
        <v>02</v>
      </c>
      <c r="F43" s="12">
        <v>74.5</v>
      </c>
      <c r="G43" s="13">
        <v>76</v>
      </c>
      <c r="H43" s="13">
        <v>73.5</v>
      </c>
      <c r="I43" s="13">
        <v>52</v>
      </c>
      <c r="J43" s="18">
        <v>21.5</v>
      </c>
      <c r="K43" s="12"/>
      <c r="L43" s="12">
        <v>74.5</v>
      </c>
      <c r="M43" s="1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1" customFormat="1" ht="13.5" customHeight="1">
      <c r="A44" s="11" t="s">
        <v>16</v>
      </c>
      <c r="B44" s="12" t="str">
        <f>"张云凤"</f>
        <v>张云凤</v>
      </c>
      <c r="C44" s="12" t="str">
        <f>"202004010629"</f>
        <v>202004010629</v>
      </c>
      <c r="D44" s="12" t="str">
        <f t="shared" si="6"/>
        <v>06</v>
      </c>
      <c r="E44" s="12" t="str">
        <f t="shared" si="7"/>
        <v>29</v>
      </c>
      <c r="F44" s="12">
        <v>74</v>
      </c>
      <c r="G44" s="13">
        <v>72.5</v>
      </c>
      <c r="H44" s="13">
        <v>75</v>
      </c>
      <c r="I44" s="13">
        <v>53</v>
      </c>
      <c r="J44" s="18">
        <v>22</v>
      </c>
      <c r="K44" s="12"/>
      <c r="L44" s="12">
        <v>74</v>
      </c>
      <c r="M44" s="1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1" customFormat="1" ht="13.5" customHeight="1">
      <c r="A45" s="11" t="s">
        <v>17</v>
      </c>
      <c r="B45" s="12" t="str">
        <f>"朱文文"</f>
        <v>朱文文</v>
      </c>
      <c r="C45" s="12" t="str">
        <f>"202004010705"</f>
        <v>202004010705</v>
      </c>
      <c r="D45" s="12" t="str">
        <f t="shared" si="6"/>
        <v>07</v>
      </c>
      <c r="E45" s="12" t="str">
        <f t="shared" si="7"/>
        <v>05</v>
      </c>
      <c r="F45" s="12">
        <v>73.6</v>
      </c>
      <c r="G45" s="13">
        <v>71.5</v>
      </c>
      <c r="H45" s="13">
        <v>75</v>
      </c>
      <c r="I45" s="13">
        <v>52</v>
      </c>
      <c r="J45" s="18">
        <v>23</v>
      </c>
      <c r="K45" s="12"/>
      <c r="L45" s="12">
        <v>73.6</v>
      </c>
      <c r="M45" s="1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1" customFormat="1" ht="13.5" customHeight="1">
      <c r="A46" s="11" t="s">
        <v>18</v>
      </c>
      <c r="B46" s="12" t="str">
        <f>"葛紫晨"</f>
        <v>葛紫晨</v>
      </c>
      <c r="C46" s="12" t="str">
        <f>"202004010817"</f>
        <v>202004010817</v>
      </c>
      <c r="D46" s="12" t="str">
        <f t="shared" si="6"/>
        <v>08</v>
      </c>
      <c r="E46" s="12" t="str">
        <f t="shared" si="7"/>
        <v>17</v>
      </c>
      <c r="F46" s="12">
        <v>73.4</v>
      </c>
      <c r="G46" s="13">
        <v>83</v>
      </c>
      <c r="H46" s="13">
        <v>67</v>
      </c>
      <c r="I46" s="13">
        <v>49</v>
      </c>
      <c r="J46" s="18">
        <v>18</v>
      </c>
      <c r="K46" s="12"/>
      <c r="L46" s="12">
        <v>73.4</v>
      </c>
      <c r="M46" s="1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1" customFormat="1" ht="13.5" customHeight="1">
      <c r="A47" s="11" t="s">
        <v>19</v>
      </c>
      <c r="B47" s="12" t="str">
        <f>"秦婉婷"</f>
        <v>秦婉婷</v>
      </c>
      <c r="C47" s="12" t="str">
        <f>"202004010729"</f>
        <v>202004010729</v>
      </c>
      <c r="D47" s="12" t="str">
        <f t="shared" si="6"/>
        <v>07</v>
      </c>
      <c r="E47" s="12" t="str">
        <f t="shared" si="7"/>
        <v>29</v>
      </c>
      <c r="F47" s="12">
        <v>73</v>
      </c>
      <c r="G47" s="13">
        <v>71.5</v>
      </c>
      <c r="H47" s="13">
        <v>74</v>
      </c>
      <c r="I47" s="13">
        <v>53</v>
      </c>
      <c r="J47" s="18">
        <v>21</v>
      </c>
      <c r="K47" s="12"/>
      <c r="L47" s="12">
        <v>73</v>
      </c>
      <c r="M47" s="1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9" spans="1:13" s="1" customFormat="1" ht="31.5" customHeight="1">
      <c r="A49" s="4" t="s">
        <v>35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255" s="1" customFormat="1" ht="25.5" customHeight="1">
      <c r="A50" s="5" t="s">
        <v>1</v>
      </c>
      <c r="B50" s="6" t="s">
        <v>2</v>
      </c>
      <c r="C50" s="6" t="s">
        <v>3</v>
      </c>
      <c r="D50" s="6" t="s">
        <v>4</v>
      </c>
      <c r="E50" s="6" t="s">
        <v>5</v>
      </c>
      <c r="F50" s="6" t="s">
        <v>6</v>
      </c>
      <c r="G50" s="7" t="s">
        <v>7</v>
      </c>
      <c r="H50" s="8" t="s">
        <v>8</v>
      </c>
      <c r="I50" s="8"/>
      <c r="J50" s="8"/>
      <c r="K50" s="12" t="s">
        <v>9</v>
      </c>
      <c r="L50" s="12" t="s">
        <v>10</v>
      </c>
      <c r="M50" s="12" t="s">
        <v>11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13" s="2" customFormat="1" ht="34.5" customHeight="1">
      <c r="A51" s="9"/>
      <c r="B51" s="10"/>
      <c r="C51" s="10"/>
      <c r="D51" s="10"/>
      <c r="E51" s="10"/>
      <c r="F51" s="10"/>
      <c r="G51" s="7"/>
      <c r="H51" s="7" t="s">
        <v>12</v>
      </c>
      <c r="I51" s="7" t="s">
        <v>13</v>
      </c>
      <c r="J51" s="17" t="s">
        <v>14</v>
      </c>
      <c r="K51" s="12"/>
      <c r="L51" s="12"/>
      <c r="M51" s="12"/>
    </row>
    <row r="52" spans="1:255" s="1" customFormat="1" ht="13.5" customHeight="1">
      <c r="A52" s="11" t="s">
        <v>15</v>
      </c>
      <c r="B52" s="12" t="str">
        <f>"周丹丹"</f>
        <v>周丹丹</v>
      </c>
      <c r="C52" s="12" t="str">
        <f>"202005011205"</f>
        <v>202005011205</v>
      </c>
      <c r="D52" s="12" t="str">
        <f aca="true" t="shared" si="8" ref="D52:D60">MID(C52,9,2)</f>
        <v>12</v>
      </c>
      <c r="E52" s="12" t="str">
        <f aca="true" t="shared" si="9" ref="E52:E60">MID(C52,11,2)</f>
        <v>05</v>
      </c>
      <c r="F52" s="12">
        <v>74</v>
      </c>
      <c r="G52" s="13">
        <v>68</v>
      </c>
      <c r="H52" s="13">
        <v>78</v>
      </c>
      <c r="I52" s="13">
        <v>62</v>
      </c>
      <c r="J52" s="18">
        <v>16</v>
      </c>
      <c r="K52" s="12"/>
      <c r="L52" s="12">
        <v>74</v>
      </c>
      <c r="M52" s="1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1" customFormat="1" ht="13.5" customHeight="1">
      <c r="A53" s="11" t="s">
        <v>16</v>
      </c>
      <c r="B53" s="12" t="str">
        <f>"张兰兰"</f>
        <v>张兰兰</v>
      </c>
      <c r="C53" s="12" t="str">
        <f>"202005011027"</f>
        <v>202005011027</v>
      </c>
      <c r="D53" s="12" t="str">
        <f t="shared" si="8"/>
        <v>10</v>
      </c>
      <c r="E53" s="12" t="str">
        <f t="shared" si="9"/>
        <v>27</v>
      </c>
      <c r="F53" s="12">
        <v>71.2</v>
      </c>
      <c r="G53" s="13">
        <v>68.5</v>
      </c>
      <c r="H53" s="13">
        <v>73</v>
      </c>
      <c r="I53" s="13">
        <v>50</v>
      </c>
      <c r="J53" s="18">
        <v>23</v>
      </c>
      <c r="K53" s="12"/>
      <c r="L53" s="12">
        <v>71.2</v>
      </c>
      <c r="M53" s="1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1" customFormat="1" ht="13.5" customHeight="1">
      <c r="A54" s="11" t="s">
        <v>17</v>
      </c>
      <c r="B54" s="12" t="str">
        <f>"岳月"</f>
        <v>岳月</v>
      </c>
      <c r="C54" s="12" t="str">
        <f>"202005011126"</f>
        <v>202005011126</v>
      </c>
      <c r="D54" s="12" t="str">
        <f t="shared" si="8"/>
        <v>11</v>
      </c>
      <c r="E54" s="12" t="str">
        <f t="shared" si="9"/>
        <v>26</v>
      </c>
      <c r="F54" s="12">
        <v>70.8</v>
      </c>
      <c r="G54" s="13">
        <v>79.5</v>
      </c>
      <c r="H54" s="13">
        <v>65</v>
      </c>
      <c r="I54" s="13">
        <v>49</v>
      </c>
      <c r="J54" s="18">
        <v>16</v>
      </c>
      <c r="K54" s="12"/>
      <c r="L54" s="12">
        <v>70.8</v>
      </c>
      <c r="M54" s="1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1" customFormat="1" ht="13.5" customHeight="1">
      <c r="A55" s="11" t="s">
        <v>18</v>
      </c>
      <c r="B55" s="12" t="str">
        <f>"陈雨婷"</f>
        <v>陈雨婷</v>
      </c>
      <c r="C55" s="12" t="str">
        <f>"202005011105"</f>
        <v>202005011105</v>
      </c>
      <c r="D55" s="12" t="str">
        <f t="shared" si="8"/>
        <v>11</v>
      </c>
      <c r="E55" s="12" t="str">
        <f t="shared" si="9"/>
        <v>05</v>
      </c>
      <c r="F55" s="12">
        <v>70</v>
      </c>
      <c r="G55" s="13">
        <v>77.5</v>
      </c>
      <c r="H55" s="13">
        <v>65</v>
      </c>
      <c r="I55" s="13">
        <v>46</v>
      </c>
      <c r="J55" s="18">
        <v>19</v>
      </c>
      <c r="K55" s="12"/>
      <c r="L55" s="12">
        <v>70</v>
      </c>
      <c r="M55" s="12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1" customFormat="1" ht="13.5" customHeight="1">
      <c r="A56" s="11" t="s">
        <v>19</v>
      </c>
      <c r="B56" s="12" t="str">
        <f>"祝莉"</f>
        <v>祝莉</v>
      </c>
      <c r="C56" s="12" t="str">
        <f>"202005011221"</f>
        <v>202005011221</v>
      </c>
      <c r="D56" s="12" t="str">
        <f t="shared" si="8"/>
        <v>12</v>
      </c>
      <c r="E56" s="12" t="str">
        <f t="shared" si="9"/>
        <v>21</v>
      </c>
      <c r="F56" s="12">
        <v>69.4</v>
      </c>
      <c r="G56" s="13">
        <v>68.5</v>
      </c>
      <c r="H56" s="13">
        <v>70</v>
      </c>
      <c r="I56" s="13">
        <v>50</v>
      </c>
      <c r="J56" s="18">
        <v>20</v>
      </c>
      <c r="K56" s="12"/>
      <c r="L56" s="12">
        <v>69.4</v>
      </c>
      <c r="M56" s="1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1" customFormat="1" ht="13.5" customHeight="1">
      <c r="A57" s="11" t="s">
        <v>20</v>
      </c>
      <c r="B57" s="12" t="str">
        <f>"辛宇阳"</f>
        <v>辛宇阳</v>
      </c>
      <c r="C57" s="12" t="str">
        <f>"202005010907"</f>
        <v>202005010907</v>
      </c>
      <c r="D57" s="12" t="str">
        <f t="shared" si="8"/>
        <v>09</v>
      </c>
      <c r="E57" s="12" t="str">
        <f t="shared" si="9"/>
        <v>07</v>
      </c>
      <c r="F57" s="12">
        <v>69</v>
      </c>
      <c r="G57" s="13">
        <v>73.5</v>
      </c>
      <c r="H57" s="13">
        <v>66</v>
      </c>
      <c r="I57" s="13">
        <v>45</v>
      </c>
      <c r="J57" s="18">
        <v>21</v>
      </c>
      <c r="K57" s="12"/>
      <c r="L57" s="12">
        <v>69</v>
      </c>
      <c r="M57" s="12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1" customFormat="1" ht="13.5" customHeight="1">
      <c r="A58" s="11" t="s">
        <v>21</v>
      </c>
      <c r="B58" s="12" t="str">
        <f>"任梦琪"</f>
        <v>任梦琪</v>
      </c>
      <c r="C58" s="12" t="str">
        <f>"202005010904"</f>
        <v>202005010904</v>
      </c>
      <c r="D58" s="12" t="str">
        <f t="shared" si="8"/>
        <v>09</v>
      </c>
      <c r="E58" s="12" t="str">
        <f t="shared" si="9"/>
        <v>04</v>
      </c>
      <c r="F58" s="12">
        <v>66.6</v>
      </c>
      <c r="G58" s="13">
        <v>55.5</v>
      </c>
      <c r="H58" s="13">
        <v>74</v>
      </c>
      <c r="I58" s="13">
        <v>54</v>
      </c>
      <c r="J58" s="18">
        <v>20</v>
      </c>
      <c r="K58" s="12"/>
      <c r="L58" s="12">
        <v>66.6</v>
      </c>
      <c r="M58" s="1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1" customFormat="1" ht="13.5" customHeight="1">
      <c r="A59" s="11" t="s">
        <v>22</v>
      </c>
      <c r="B59" s="12" t="str">
        <f>"郜宁"</f>
        <v>郜宁</v>
      </c>
      <c r="C59" s="12" t="str">
        <f>"202005011025"</f>
        <v>202005011025</v>
      </c>
      <c r="D59" s="12" t="str">
        <f t="shared" si="8"/>
        <v>10</v>
      </c>
      <c r="E59" s="12" t="str">
        <f t="shared" si="9"/>
        <v>25</v>
      </c>
      <c r="F59" s="12">
        <v>66.6</v>
      </c>
      <c r="G59" s="13">
        <v>78</v>
      </c>
      <c r="H59" s="13">
        <v>59</v>
      </c>
      <c r="I59" s="13">
        <v>40</v>
      </c>
      <c r="J59" s="18">
        <v>19</v>
      </c>
      <c r="K59" s="12"/>
      <c r="L59" s="12">
        <v>66.6</v>
      </c>
      <c r="M59" s="12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1" customFormat="1" ht="13.5" customHeight="1">
      <c r="A60" s="11" t="s">
        <v>23</v>
      </c>
      <c r="B60" s="12" t="str">
        <f>"王琦"</f>
        <v>王琦</v>
      </c>
      <c r="C60" s="12" t="str">
        <f>"202005011117"</f>
        <v>202005011117</v>
      </c>
      <c r="D60" s="12" t="str">
        <f t="shared" si="8"/>
        <v>11</v>
      </c>
      <c r="E60" s="12" t="str">
        <f t="shared" si="9"/>
        <v>17</v>
      </c>
      <c r="F60" s="12">
        <v>65.4</v>
      </c>
      <c r="G60" s="13">
        <v>61.5</v>
      </c>
      <c r="H60" s="13">
        <v>68</v>
      </c>
      <c r="I60" s="13">
        <v>52</v>
      </c>
      <c r="J60" s="18">
        <v>16</v>
      </c>
      <c r="K60" s="12"/>
      <c r="L60" s="12">
        <v>65.4</v>
      </c>
      <c r="M60" s="1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2" spans="1:13" s="1" customFormat="1" ht="31.5" customHeight="1">
      <c r="A62" s="4" t="s">
        <v>36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255" s="1" customFormat="1" ht="25.5" customHeight="1">
      <c r="A63" s="5" t="s">
        <v>1</v>
      </c>
      <c r="B63" s="6" t="s">
        <v>2</v>
      </c>
      <c r="C63" s="6" t="s">
        <v>3</v>
      </c>
      <c r="D63" s="6" t="s">
        <v>4</v>
      </c>
      <c r="E63" s="6" t="s">
        <v>5</v>
      </c>
      <c r="F63" s="6" t="s">
        <v>6</v>
      </c>
      <c r="G63" s="7" t="s">
        <v>7</v>
      </c>
      <c r="H63" s="8" t="s">
        <v>8</v>
      </c>
      <c r="I63" s="8"/>
      <c r="J63" s="8"/>
      <c r="K63" s="12" t="s">
        <v>9</v>
      </c>
      <c r="L63" s="12" t="s">
        <v>10</v>
      </c>
      <c r="M63" s="12" t="s">
        <v>11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13" s="2" customFormat="1" ht="34.5" customHeight="1">
      <c r="A64" s="9"/>
      <c r="B64" s="10"/>
      <c r="C64" s="10"/>
      <c r="D64" s="10"/>
      <c r="E64" s="10"/>
      <c r="F64" s="10"/>
      <c r="G64" s="7"/>
      <c r="H64" s="7" t="s">
        <v>12</v>
      </c>
      <c r="I64" s="7" t="s">
        <v>13</v>
      </c>
      <c r="J64" s="17" t="s">
        <v>14</v>
      </c>
      <c r="K64" s="12"/>
      <c r="L64" s="12"/>
      <c r="M64" s="12"/>
    </row>
    <row r="65" spans="1:255" s="1" customFormat="1" ht="15" customHeight="1">
      <c r="A65" s="11" t="s">
        <v>15</v>
      </c>
      <c r="B65" s="12" t="str">
        <f>"任明见"</f>
        <v>任明见</v>
      </c>
      <c r="C65" s="12" t="str">
        <f>"202006011626"</f>
        <v>202006011626</v>
      </c>
      <c r="D65" s="12" t="str">
        <f aca="true" t="shared" si="10" ref="D65:D74">MID(C65,9,2)</f>
        <v>16</v>
      </c>
      <c r="E65" s="12" t="str">
        <f aca="true" t="shared" si="11" ref="E65:E74">MID(C65,11,2)</f>
        <v>26</v>
      </c>
      <c r="F65" s="12">
        <v>79.19999999999999</v>
      </c>
      <c r="G65" s="13">
        <v>67.5</v>
      </c>
      <c r="H65" s="13">
        <v>87</v>
      </c>
      <c r="I65" s="13">
        <v>67</v>
      </c>
      <c r="J65" s="18">
        <v>20</v>
      </c>
      <c r="K65" s="12"/>
      <c r="L65" s="12">
        <v>79.19999999999999</v>
      </c>
      <c r="M65" s="12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" customFormat="1" ht="15" customHeight="1">
      <c r="A66" s="11" t="s">
        <v>16</v>
      </c>
      <c r="B66" s="12" t="str">
        <f>"尤雨晴"</f>
        <v>尤雨晴</v>
      </c>
      <c r="C66" s="12" t="str">
        <f>"202006011703"</f>
        <v>202006011703</v>
      </c>
      <c r="D66" s="12" t="str">
        <f t="shared" si="10"/>
        <v>17</v>
      </c>
      <c r="E66" s="12" t="str">
        <f t="shared" si="11"/>
        <v>03</v>
      </c>
      <c r="F66" s="12">
        <v>75.8</v>
      </c>
      <c r="G66" s="13">
        <v>65</v>
      </c>
      <c r="H66" s="13">
        <v>83</v>
      </c>
      <c r="I66" s="13">
        <v>61</v>
      </c>
      <c r="J66" s="18">
        <v>22</v>
      </c>
      <c r="K66" s="12">
        <v>2</v>
      </c>
      <c r="L66" s="12">
        <v>77.8</v>
      </c>
      <c r="M66" s="1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1" customFormat="1" ht="15" customHeight="1">
      <c r="A67" s="11" t="s">
        <v>17</v>
      </c>
      <c r="B67" s="12" t="str">
        <f>"李盼盼"</f>
        <v>李盼盼</v>
      </c>
      <c r="C67" s="12" t="str">
        <f>"202006012914"</f>
        <v>202006012914</v>
      </c>
      <c r="D67" s="12" t="str">
        <f t="shared" si="10"/>
        <v>29</v>
      </c>
      <c r="E67" s="12" t="str">
        <f t="shared" si="11"/>
        <v>14</v>
      </c>
      <c r="F67" s="12">
        <v>76</v>
      </c>
      <c r="G67" s="13">
        <v>70</v>
      </c>
      <c r="H67" s="13">
        <v>80</v>
      </c>
      <c r="I67" s="13">
        <v>61</v>
      </c>
      <c r="J67" s="18">
        <v>19</v>
      </c>
      <c r="K67" s="12"/>
      <c r="L67" s="12">
        <v>76</v>
      </c>
      <c r="M67" s="1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1" customFormat="1" ht="15" customHeight="1">
      <c r="A68" s="11" t="s">
        <v>18</v>
      </c>
      <c r="B68" s="12" t="str">
        <f>"祝芬芬"</f>
        <v>祝芬芬</v>
      </c>
      <c r="C68" s="12" t="str">
        <f>"202006012306"</f>
        <v>202006012306</v>
      </c>
      <c r="D68" s="12" t="str">
        <f t="shared" si="10"/>
        <v>23</v>
      </c>
      <c r="E68" s="12" t="str">
        <f t="shared" si="11"/>
        <v>06</v>
      </c>
      <c r="F68" s="12">
        <v>75.6</v>
      </c>
      <c r="G68" s="13">
        <v>73.5</v>
      </c>
      <c r="H68" s="13">
        <v>77</v>
      </c>
      <c r="I68" s="13">
        <v>57</v>
      </c>
      <c r="J68" s="18">
        <v>20</v>
      </c>
      <c r="K68" s="12"/>
      <c r="L68" s="12">
        <v>75.6</v>
      </c>
      <c r="M68" s="1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1" customFormat="1" ht="16.5" customHeight="1">
      <c r="A69" s="11" t="s">
        <v>19</v>
      </c>
      <c r="B69" s="12" t="str">
        <f>"朱毛醒"</f>
        <v>朱毛醒</v>
      </c>
      <c r="C69" s="12" t="str">
        <f>"202006012005"</f>
        <v>202006012005</v>
      </c>
      <c r="D69" s="12" t="str">
        <f t="shared" si="10"/>
        <v>20</v>
      </c>
      <c r="E69" s="12" t="str">
        <f t="shared" si="11"/>
        <v>05</v>
      </c>
      <c r="F69" s="12">
        <v>73.8</v>
      </c>
      <c r="G69" s="13">
        <v>72</v>
      </c>
      <c r="H69" s="13">
        <v>75</v>
      </c>
      <c r="I69" s="13">
        <v>52</v>
      </c>
      <c r="J69" s="18">
        <v>23</v>
      </c>
      <c r="K69" s="12"/>
      <c r="L69" s="12">
        <v>73.8</v>
      </c>
      <c r="M69" s="1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1" customFormat="1" ht="15" customHeight="1">
      <c r="A70" s="11" t="s">
        <v>20</v>
      </c>
      <c r="B70" s="12" t="str">
        <f>"闫艳"</f>
        <v>闫艳</v>
      </c>
      <c r="C70" s="12" t="str">
        <f>"202006012806"</f>
        <v>202006012806</v>
      </c>
      <c r="D70" s="12" t="str">
        <f t="shared" si="10"/>
        <v>28</v>
      </c>
      <c r="E70" s="12" t="str">
        <f t="shared" si="11"/>
        <v>06</v>
      </c>
      <c r="F70" s="12">
        <v>73.7</v>
      </c>
      <c r="G70" s="13">
        <v>66.5</v>
      </c>
      <c r="H70" s="13">
        <v>78.5</v>
      </c>
      <c r="I70" s="13">
        <v>59</v>
      </c>
      <c r="J70" s="18">
        <v>19.5</v>
      </c>
      <c r="K70" s="12"/>
      <c r="L70" s="12">
        <v>73.7</v>
      </c>
      <c r="M70" s="1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1" customFormat="1" ht="13.5" customHeight="1">
      <c r="A71" s="11" t="s">
        <v>21</v>
      </c>
      <c r="B71" s="12" t="str">
        <f>"朱贾慧"</f>
        <v>朱贾慧</v>
      </c>
      <c r="C71" s="12" t="str">
        <f>"202006011917"</f>
        <v>202006011917</v>
      </c>
      <c r="D71" s="12" t="str">
        <f t="shared" si="10"/>
        <v>19</v>
      </c>
      <c r="E71" s="12" t="str">
        <f t="shared" si="11"/>
        <v>17</v>
      </c>
      <c r="F71" s="12">
        <v>72.6</v>
      </c>
      <c r="G71" s="13">
        <v>66</v>
      </c>
      <c r="H71" s="13">
        <v>77</v>
      </c>
      <c r="I71" s="13">
        <v>56</v>
      </c>
      <c r="J71" s="18">
        <v>21</v>
      </c>
      <c r="K71" s="12"/>
      <c r="L71" s="12">
        <v>72.6</v>
      </c>
      <c r="M71" s="1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1" customFormat="1" ht="13.5" customHeight="1">
      <c r="A72" s="11" t="s">
        <v>22</v>
      </c>
      <c r="B72" s="12" t="str">
        <f>"姚乐乐"</f>
        <v>姚乐乐</v>
      </c>
      <c r="C72" s="12" t="str">
        <f>"202006012712"</f>
        <v>202006012712</v>
      </c>
      <c r="D72" s="12" t="str">
        <f t="shared" si="10"/>
        <v>27</v>
      </c>
      <c r="E72" s="12" t="str">
        <f t="shared" si="11"/>
        <v>12</v>
      </c>
      <c r="F72" s="12">
        <v>72.2</v>
      </c>
      <c r="G72" s="13">
        <v>71</v>
      </c>
      <c r="H72" s="13">
        <v>73</v>
      </c>
      <c r="I72" s="13">
        <v>53</v>
      </c>
      <c r="J72" s="18">
        <v>20</v>
      </c>
      <c r="K72" s="12"/>
      <c r="L72" s="12">
        <v>72.2</v>
      </c>
      <c r="M72" s="12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1" customFormat="1" ht="13.5" customHeight="1">
      <c r="A73" s="11" t="s">
        <v>23</v>
      </c>
      <c r="B73" s="12" t="str">
        <f>"侯馨雅"</f>
        <v>侯馨雅</v>
      </c>
      <c r="C73" s="12" t="str">
        <f>"202006012701"</f>
        <v>202006012701</v>
      </c>
      <c r="D73" s="12" t="str">
        <f t="shared" si="10"/>
        <v>27</v>
      </c>
      <c r="E73" s="12" t="str">
        <f t="shared" si="11"/>
        <v>01</v>
      </c>
      <c r="F73" s="12">
        <v>72.19999999999999</v>
      </c>
      <c r="G73" s="13">
        <v>80</v>
      </c>
      <c r="H73" s="13">
        <v>67</v>
      </c>
      <c r="I73" s="13">
        <v>47</v>
      </c>
      <c r="J73" s="18">
        <v>20</v>
      </c>
      <c r="K73" s="12"/>
      <c r="L73" s="12">
        <v>72.19999999999999</v>
      </c>
      <c r="M73" s="12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</sheetData>
  <sheetProtection/>
  <mergeCells count="72">
    <mergeCell ref="A1:M1"/>
    <mergeCell ref="H2:J2"/>
    <mergeCell ref="A22:M22"/>
    <mergeCell ref="H23:J23"/>
    <mergeCell ref="A29:M29"/>
    <mergeCell ref="H30:J30"/>
    <mergeCell ref="A40:M40"/>
    <mergeCell ref="H41:J41"/>
    <mergeCell ref="A49:M49"/>
    <mergeCell ref="H50:J50"/>
    <mergeCell ref="A62:M62"/>
    <mergeCell ref="H63:J63"/>
    <mergeCell ref="A2:A3"/>
    <mergeCell ref="A23:A24"/>
    <mergeCell ref="A30:A31"/>
    <mergeCell ref="A41:A42"/>
    <mergeCell ref="A50:A51"/>
    <mergeCell ref="A63:A64"/>
    <mergeCell ref="B2:B3"/>
    <mergeCell ref="B23:B24"/>
    <mergeCell ref="B30:B31"/>
    <mergeCell ref="B41:B42"/>
    <mergeCell ref="B50:B51"/>
    <mergeCell ref="B63:B64"/>
    <mergeCell ref="C2:C3"/>
    <mergeCell ref="C23:C24"/>
    <mergeCell ref="C30:C31"/>
    <mergeCell ref="C41:C42"/>
    <mergeCell ref="C50:C51"/>
    <mergeCell ref="C63:C64"/>
    <mergeCell ref="D2:D3"/>
    <mergeCell ref="D23:D24"/>
    <mergeCell ref="D30:D31"/>
    <mergeCell ref="D41:D42"/>
    <mergeCell ref="D50:D51"/>
    <mergeCell ref="D63:D64"/>
    <mergeCell ref="E2:E3"/>
    <mergeCell ref="E23:E24"/>
    <mergeCell ref="E30:E31"/>
    <mergeCell ref="E41:E42"/>
    <mergeCell ref="E50:E51"/>
    <mergeCell ref="E63:E64"/>
    <mergeCell ref="F2:F3"/>
    <mergeCell ref="F23:F24"/>
    <mergeCell ref="F30:F31"/>
    <mergeCell ref="F41:F42"/>
    <mergeCell ref="F50:F51"/>
    <mergeCell ref="F63:F64"/>
    <mergeCell ref="G2:G3"/>
    <mergeCell ref="G23:G24"/>
    <mergeCell ref="G30:G31"/>
    <mergeCell ref="G41:G42"/>
    <mergeCell ref="G50:G51"/>
    <mergeCell ref="G63:G64"/>
    <mergeCell ref="K2:K3"/>
    <mergeCell ref="K23:K24"/>
    <mergeCell ref="K30:K31"/>
    <mergeCell ref="K41:K42"/>
    <mergeCell ref="K50:K51"/>
    <mergeCell ref="K63:K64"/>
    <mergeCell ref="L2:L3"/>
    <mergeCell ref="L23:L24"/>
    <mergeCell ref="L30:L31"/>
    <mergeCell ref="L41:L42"/>
    <mergeCell ref="L50:L51"/>
    <mergeCell ref="L63:L64"/>
    <mergeCell ref="M2:M3"/>
    <mergeCell ref="M23:M24"/>
    <mergeCell ref="M30:M31"/>
    <mergeCell ref="M41:M42"/>
    <mergeCell ref="M50:M51"/>
    <mergeCell ref="M63:M6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2020-07-30T09:08:22Z</dcterms:created>
  <dcterms:modified xsi:type="dcterms:W3CDTF">2020-08-28T09:19:00Z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