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5695_6508162a9eb49" sheetId="1" r:id="rId1"/>
  </sheets>
  <definedNames>
    <definedName name="_xlnm._FilterDatabase" localSheetId="0" hidden="1">'5695_6508162a9eb49'!$B$2:$F$48</definedName>
  </definedNames>
  <calcPr calcId="144525"/>
</workbook>
</file>

<file path=xl/sharedStrings.xml><?xml version="1.0" encoding="utf-8"?>
<sst xmlns="http://schemas.openxmlformats.org/spreadsheetml/2006/main" count="50" uniqueCount="11">
  <si>
    <t>濉溪县2023年公开招聘基层医疗卫生专业技术人员（县管乡用）参加体检人员名单</t>
  </si>
  <si>
    <t>序号</t>
  </si>
  <si>
    <t>岗位代码</t>
  </si>
  <si>
    <t>岗位名称</t>
  </si>
  <si>
    <t>姓名</t>
  </si>
  <si>
    <t>准考证号</t>
  </si>
  <si>
    <t>笔试成绩</t>
  </si>
  <si>
    <t>专业测试成绩</t>
  </si>
  <si>
    <t>考试总成绩（笔试成绩×0.6+专业测试成绩×0.4）</t>
  </si>
  <si>
    <t>备注</t>
  </si>
  <si>
    <t>专业技术人员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</si>
</sst>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H4" sqref="H4"/>
    </sheetView>
  </sheetViews>
  <sheetFormatPr defaultColWidth="9" defaultRowHeight="14.1" customHeight="1"/>
  <cols>
    <col min="1" max="1" width="4.75" customWidth="1"/>
    <col min="2" max="2" width="10" customWidth="1"/>
    <col min="3" max="3" width="14.125" customWidth="1"/>
    <col min="5" max="5" width="11.625" customWidth="1"/>
    <col min="6" max="6" width="10.125" style="2" customWidth="1"/>
    <col min="7" max="7" width="13.625" style="2" customWidth="1"/>
    <col min="8" max="8" width="15.5" style="2" customWidth="1"/>
    <col min="9" max="9" width="7.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7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15" customHeight="1" spans="1:9">
      <c r="A3" s="7">
        <v>1</v>
      </c>
      <c r="B3" s="8" t="str">
        <f>"202301"</f>
        <v>202301</v>
      </c>
      <c r="C3" s="8" t="s">
        <v>10</v>
      </c>
      <c r="D3" s="8" t="str">
        <f>"胡微笑"</f>
        <v>胡微笑</v>
      </c>
      <c r="E3" s="8" t="str">
        <f>"2023090222"</f>
        <v>2023090222</v>
      </c>
      <c r="F3" s="9">
        <v>75.4</v>
      </c>
      <c r="G3" s="9">
        <v>77.36</v>
      </c>
      <c r="H3" s="9">
        <f>F3*0.6+G3*0.4</f>
        <v>76.184</v>
      </c>
      <c r="I3" s="13"/>
    </row>
    <row r="4" ht="15" customHeight="1" spans="1:9">
      <c r="A4" s="7">
        <v>2</v>
      </c>
      <c r="B4" s="8" t="str">
        <f>"202301"</f>
        <v>202301</v>
      </c>
      <c r="C4" s="8" t="s">
        <v>10</v>
      </c>
      <c r="D4" s="8" t="str">
        <f>"马创伟"</f>
        <v>马创伟</v>
      </c>
      <c r="E4" s="8" t="str">
        <f>"2023090328"</f>
        <v>2023090328</v>
      </c>
      <c r="F4" s="9">
        <v>72.7</v>
      </c>
      <c r="G4" s="9">
        <v>78.88</v>
      </c>
      <c r="H4" s="9">
        <f>F4*0.6+G4*0.4</f>
        <v>75.172</v>
      </c>
      <c r="I4" s="13"/>
    </row>
    <row r="5" ht="15" customHeight="1" spans="1:9">
      <c r="A5" s="7">
        <v>3</v>
      </c>
      <c r="B5" s="8" t="str">
        <f>"202301"</f>
        <v>202301</v>
      </c>
      <c r="C5" s="8" t="s">
        <v>10</v>
      </c>
      <c r="D5" s="8" t="str">
        <f>"刘威"</f>
        <v>刘威</v>
      </c>
      <c r="E5" s="8" t="str">
        <f>"2023090629"</f>
        <v>2023090629</v>
      </c>
      <c r="F5" s="9">
        <v>76</v>
      </c>
      <c r="G5" s="9">
        <v>73.68</v>
      </c>
      <c r="H5" s="9">
        <f>F5*0.6+G5*0.4</f>
        <v>75.072</v>
      </c>
      <c r="I5" s="13"/>
    </row>
    <row r="6" ht="15" customHeight="1" spans="1:9">
      <c r="A6" s="7">
        <v>4</v>
      </c>
      <c r="B6" s="8" t="str">
        <f>"202301"</f>
        <v>202301</v>
      </c>
      <c r="C6" s="8" t="s">
        <v>10</v>
      </c>
      <c r="D6" s="8" t="str">
        <f>"邱彪"</f>
        <v>邱彪</v>
      </c>
      <c r="E6" s="8" t="str">
        <f>"2023090303"</f>
        <v>2023090303</v>
      </c>
      <c r="F6" s="9">
        <v>72.3</v>
      </c>
      <c r="G6" s="9">
        <v>77.72</v>
      </c>
      <c r="H6" s="9">
        <f>F6*0.6+G6*0.4</f>
        <v>74.468</v>
      </c>
      <c r="I6" s="13"/>
    </row>
    <row r="7" ht="15" customHeight="1" spans="1:9">
      <c r="A7" s="7">
        <v>5</v>
      </c>
      <c r="B7" s="8" t="str">
        <f>"202301"</f>
        <v>202301</v>
      </c>
      <c r="C7" s="8" t="s">
        <v>10</v>
      </c>
      <c r="D7" s="8" t="str">
        <f>"黄莹莹"</f>
        <v>黄莹莹</v>
      </c>
      <c r="E7" s="8" t="str">
        <f>"2023090819"</f>
        <v>2023090819</v>
      </c>
      <c r="F7" s="9">
        <v>72.8</v>
      </c>
      <c r="G7" s="9">
        <v>76.72</v>
      </c>
      <c r="H7" s="9">
        <f>F7*0.6+G7*0.4</f>
        <v>74.368</v>
      </c>
      <c r="I7" s="13"/>
    </row>
    <row r="8" ht="15" customHeight="1" spans="1:9">
      <c r="A8" s="7">
        <v>6</v>
      </c>
      <c r="B8" s="8" t="str">
        <f>"202301"</f>
        <v>202301</v>
      </c>
      <c r="C8" s="8" t="s">
        <v>10</v>
      </c>
      <c r="D8" s="8" t="str">
        <f>"马新宇"</f>
        <v>马新宇</v>
      </c>
      <c r="E8" s="8" t="str">
        <f>"2023090830"</f>
        <v>2023090830</v>
      </c>
      <c r="F8" s="9">
        <v>72</v>
      </c>
      <c r="G8" s="9">
        <v>77.58</v>
      </c>
      <c r="H8" s="9">
        <f>F8*0.6+G8*0.4</f>
        <v>74.232</v>
      </c>
      <c r="I8" s="13"/>
    </row>
    <row r="9" ht="15" customHeight="1" spans="1:9">
      <c r="A9" s="7">
        <v>7</v>
      </c>
      <c r="B9" s="8" t="str">
        <f>"202301"</f>
        <v>202301</v>
      </c>
      <c r="C9" s="8" t="s">
        <v>10</v>
      </c>
      <c r="D9" s="8" t="str">
        <f>"任昀昊"</f>
        <v>任昀昊</v>
      </c>
      <c r="E9" s="8" t="str">
        <f>"2023090112"</f>
        <v>2023090112</v>
      </c>
      <c r="F9" s="9">
        <v>70.5</v>
      </c>
      <c r="G9" s="9">
        <v>77.1</v>
      </c>
      <c r="H9" s="9">
        <f>F9*0.6+G9*0.4</f>
        <v>73.14</v>
      </c>
      <c r="I9" s="13"/>
    </row>
    <row r="10" ht="15" customHeight="1" spans="1:9">
      <c r="A10" s="7">
        <v>8</v>
      </c>
      <c r="B10" s="8" t="str">
        <f>"202301"</f>
        <v>202301</v>
      </c>
      <c r="C10" s="8" t="s">
        <v>10</v>
      </c>
      <c r="D10" s="8" t="str">
        <f>"张蒙蒙"</f>
        <v>张蒙蒙</v>
      </c>
      <c r="E10" s="8" t="str">
        <f>"2023090413"</f>
        <v>2023090413</v>
      </c>
      <c r="F10" s="9">
        <v>69.6</v>
      </c>
      <c r="G10" s="9">
        <v>77.88</v>
      </c>
      <c r="H10" s="9">
        <f>F10*0.6+G10*0.4</f>
        <v>72.912</v>
      </c>
      <c r="I10" s="13"/>
    </row>
    <row r="11" ht="15" customHeight="1" spans="1:9">
      <c r="A11" s="7">
        <v>9</v>
      </c>
      <c r="B11" s="8" t="str">
        <f>"202301"</f>
        <v>202301</v>
      </c>
      <c r="C11" s="8" t="s">
        <v>10</v>
      </c>
      <c r="D11" s="8" t="str">
        <f>"王小娇"</f>
        <v>王小娇</v>
      </c>
      <c r="E11" s="8" t="str">
        <f>"2023090523"</f>
        <v>2023090523</v>
      </c>
      <c r="F11" s="9">
        <v>69.7</v>
      </c>
      <c r="G11" s="9">
        <v>77.22</v>
      </c>
      <c r="H11" s="9">
        <f>F11*0.6+G11*0.4</f>
        <v>72.708</v>
      </c>
      <c r="I11" s="13"/>
    </row>
    <row r="12" ht="15" customHeight="1" spans="1:9">
      <c r="A12" s="7">
        <v>10</v>
      </c>
      <c r="B12" s="8" t="str">
        <f>"202301"</f>
        <v>202301</v>
      </c>
      <c r="C12" s="8" t="s">
        <v>10</v>
      </c>
      <c r="D12" s="8" t="str">
        <f>"徐娜"</f>
        <v>徐娜</v>
      </c>
      <c r="E12" s="8" t="str">
        <f>"2023090127"</f>
        <v>2023090127</v>
      </c>
      <c r="F12" s="9">
        <v>69.3</v>
      </c>
      <c r="G12" s="9">
        <v>77.72</v>
      </c>
      <c r="H12" s="9">
        <f>F12*0.6+G12*0.4</f>
        <v>72.668</v>
      </c>
      <c r="I12" s="13"/>
    </row>
    <row r="13" ht="15" customHeight="1" spans="1:9">
      <c r="A13" s="7"/>
      <c r="B13" s="8"/>
      <c r="C13" s="8"/>
      <c r="D13" s="8"/>
      <c r="E13" s="8"/>
      <c r="F13" s="9"/>
      <c r="G13" s="9"/>
      <c r="H13" s="9"/>
      <c r="I13" s="13"/>
    </row>
    <row r="14" ht="15" customHeight="1" spans="1:9">
      <c r="A14" s="7">
        <v>1</v>
      </c>
      <c r="B14" s="8" t="str">
        <f>"202302"</f>
        <v>202302</v>
      </c>
      <c r="C14" s="8" t="s">
        <v>10</v>
      </c>
      <c r="D14" s="8" t="str">
        <f>"陈威扬"</f>
        <v>陈威扬</v>
      </c>
      <c r="E14" s="8" t="str">
        <f>"2023090711"</f>
        <v>2023090711</v>
      </c>
      <c r="F14" s="9">
        <v>77.5</v>
      </c>
      <c r="G14" s="9">
        <v>80.46</v>
      </c>
      <c r="H14" s="9">
        <f>F14*0.6+G14*0.4</f>
        <v>78.684</v>
      </c>
      <c r="I14" s="13"/>
    </row>
    <row r="15" ht="15" customHeight="1" spans="1:9">
      <c r="A15" s="7">
        <v>2</v>
      </c>
      <c r="B15" s="8" t="str">
        <f>"202302"</f>
        <v>202302</v>
      </c>
      <c r="C15" s="8" t="s">
        <v>10</v>
      </c>
      <c r="D15" s="8" t="str">
        <f>"赵倍倍"</f>
        <v>赵倍倍</v>
      </c>
      <c r="E15" s="8" t="str">
        <f>"2023090106"</f>
        <v>2023090106</v>
      </c>
      <c r="F15" s="9">
        <v>73.7</v>
      </c>
      <c r="G15" s="9">
        <v>78.28</v>
      </c>
      <c r="H15" s="9">
        <f>F15*0.6+G15*0.4</f>
        <v>75.532</v>
      </c>
      <c r="I15" s="13"/>
    </row>
    <row r="16" ht="15" customHeight="1" spans="1:9">
      <c r="A16" s="7">
        <v>3</v>
      </c>
      <c r="B16" s="8" t="str">
        <f>"202302"</f>
        <v>202302</v>
      </c>
      <c r="C16" s="8" t="s">
        <v>10</v>
      </c>
      <c r="D16" s="8" t="str">
        <f>"魏健国"</f>
        <v>魏健国</v>
      </c>
      <c r="E16" s="8" t="str">
        <f>"2023090904"</f>
        <v>2023090904</v>
      </c>
      <c r="F16" s="9">
        <v>74</v>
      </c>
      <c r="G16" s="9">
        <v>77.16</v>
      </c>
      <c r="H16" s="9">
        <f>F16*0.6+G16*0.4</f>
        <v>75.264</v>
      </c>
      <c r="I16" s="13"/>
    </row>
    <row r="17" ht="15" customHeight="1" spans="1:9">
      <c r="A17" s="7">
        <v>4</v>
      </c>
      <c r="B17" s="8" t="str">
        <f>"202302"</f>
        <v>202302</v>
      </c>
      <c r="C17" s="8" t="s">
        <v>10</v>
      </c>
      <c r="D17" s="8" t="str">
        <f>"杨梦"</f>
        <v>杨梦</v>
      </c>
      <c r="E17" s="8" t="str">
        <f>"2023090415"</f>
        <v>2023090415</v>
      </c>
      <c r="F17" s="9">
        <v>70.8</v>
      </c>
      <c r="G17" s="9">
        <v>80.04</v>
      </c>
      <c r="H17" s="9">
        <f>F17*0.6+G17*0.4</f>
        <v>74.496</v>
      </c>
      <c r="I17" s="13"/>
    </row>
    <row r="18" ht="15" customHeight="1" spans="1:9">
      <c r="A18" s="7">
        <v>5</v>
      </c>
      <c r="B18" s="8" t="str">
        <f>"202302"</f>
        <v>202302</v>
      </c>
      <c r="C18" s="8" t="s">
        <v>10</v>
      </c>
      <c r="D18" s="8" t="str">
        <f>"胡蓓蕾"</f>
        <v>胡蓓蕾</v>
      </c>
      <c r="E18" s="8" t="str">
        <f>"2023090807"</f>
        <v>2023090807</v>
      </c>
      <c r="F18" s="9">
        <v>72.4</v>
      </c>
      <c r="G18" s="9">
        <v>74.74</v>
      </c>
      <c r="H18" s="9">
        <f>F18*0.6+G18*0.4</f>
        <v>73.336</v>
      </c>
      <c r="I18" s="13"/>
    </row>
    <row r="19" ht="15" customHeight="1" spans="1:9">
      <c r="A19" s="7">
        <v>6</v>
      </c>
      <c r="B19" s="8" t="str">
        <f>"202302"</f>
        <v>202302</v>
      </c>
      <c r="C19" s="8" t="s">
        <v>10</v>
      </c>
      <c r="D19" s="8" t="str">
        <f>"董远雷"</f>
        <v>董远雷</v>
      </c>
      <c r="E19" s="8" t="str">
        <f>"2023091013"</f>
        <v>2023091013</v>
      </c>
      <c r="F19" s="9">
        <v>73.4</v>
      </c>
      <c r="G19" s="9">
        <v>73.18</v>
      </c>
      <c r="H19" s="9">
        <f>F19*0.6+G19*0.4</f>
        <v>73.312</v>
      </c>
      <c r="I19" s="13"/>
    </row>
    <row r="20" ht="15" customHeight="1" spans="1:9">
      <c r="A20" s="7">
        <v>7</v>
      </c>
      <c r="B20" s="8" t="str">
        <f>"202302"</f>
        <v>202302</v>
      </c>
      <c r="C20" s="8" t="s">
        <v>10</v>
      </c>
      <c r="D20" s="8" t="str">
        <f>"孟子良"</f>
        <v>孟子良</v>
      </c>
      <c r="E20" s="8" t="str">
        <f>"2023090625"</f>
        <v>2023090625</v>
      </c>
      <c r="F20" s="9">
        <v>68.6</v>
      </c>
      <c r="G20" s="9">
        <v>79.66</v>
      </c>
      <c r="H20" s="9">
        <f>F20*0.6+G20*0.4</f>
        <v>73.024</v>
      </c>
      <c r="I20" s="13"/>
    </row>
    <row r="21" ht="15" customHeight="1" spans="1:9">
      <c r="A21" s="7">
        <v>8</v>
      </c>
      <c r="B21" s="8" t="str">
        <f>"202302"</f>
        <v>202302</v>
      </c>
      <c r="C21" s="8" t="s">
        <v>10</v>
      </c>
      <c r="D21" s="8" t="str">
        <f>"蔡龙"</f>
        <v>蔡龙</v>
      </c>
      <c r="E21" s="8" t="str">
        <f>"2023090319"</f>
        <v>2023090319</v>
      </c>
      <c r="F21" s="9">
        <v>67.7</v>
      </c>
      <c r="G21" s="9">
        <v>80.14</v>
      </c>
      <c r="H21" s="9">
        <f>F21*0.6+G21*0.4</f>
        <v>72.676</v>
      </c>
      <c r="I21" s="13"/>
    </row>
    <row r="22" ht="15" customHeight="1" spans="1:9">
      <c r="A22" s="7">
        <v>9</v>
      </c>
      <c r="B22" s="8" t="str">
        <f>"202302"</f>
        <v>202302</v>
      </c>
      <c r="C22" s="8" t="s">
        <v>10</v>
      </c>
      <c r="D22" s="8" t="str">
        <f>"姚淞耀"</f>
        <v>姚淞耀</v>
      </c>
      <c r="E22" s="8" t="str">
        <f>"2023090104"</f>
        <v>2023090104</v>
      </c>
      <c r="F22" s="9">
        <v>68.1</v>
      </c>
      <c r="G22" s="9">
        <v>78.48</v>
      </c>
      <c r="H22" s="9">
        <f>F22*0.6+G22*0.4</f>
        <v>72.252</v>
      </c>
      <c r="I22" s="13"/>
    </row>
    <row r="23" ht="15" customHeight="1" spans="1:9">
      <c r="A23" s="7">
        <v>10</v>
      </c>
      <c r="B23" s="8" t="str">
        <f>"202302"</f>
        <v>202302</v>
      </c>
      <c r="C23" s="8" t="s">
        <v>10</v>
      </c>
      <c r="D23" s="8" t="str">
        <f>"唐开瑞"</f>
        <v>唐开瑞</v>
      </c>
      <c r="E23" s="8" t="str">
        <f>"2023090717"</f>
        <v>2023090717</v>
      </c>
      <c r="F23" s="9">
        <v>68</v>
      </c>
      <c r="G23" s="9">
        <v>77.12</v>
      </c>
      <c r="H23" s="9">
        <f>F23*0.6+G23*0.4</f>
        <v>71.648</v>
      </c>
      <c r="I23" s="13"/>
    </row>
    <row r="24" ht="15" customHeight="1" spans="1:9">
      <c r="A24" s="7"/>
      <c r="B24" s="8"/>
      <c r="C24" s="8"/>
      <c r="D24" s="8"/>
      <c r="E24" s="8"/>
      <c r="F24" s="9"/>
      <c r="G24" s="9"/>
      <c r="H24" s="9"/>
      <c r="I24" s="13"/>
    </row>
    <row r="25" s="1" customFormat="1" ht="15" customHeight="1" spans="1:9">
      <c r="A25" s="10">
        <v>1</v>
      </c>
      <c r="B25" s="8" t="str">
        <f>"202303"</f>
        <v>202303</v>
      </c>
      <c r="C25" s="8" t="s">
        <v>10</v>
      </c>
      <c r="D25" s="8" t="str">
        <f>"魏志明"</f>
        <v>魏志明</v>
      </c>
      <c r="E25" s="8" t="str">
        <f>"2023090906"</f>
        <v>2023090906</v>
      </c>
      <c r="F25" s="9">
        <v>77.9</v>
      </c>
      <c r="G25" s="9">
        <v>75.44</v>
      </c>
      <c r="H25" s="9">
        <f>F25*0.6+G25*0.4</f>
        <v>76.916</v>
      </c>
      <c r="I25" s="13"/>
    </row>
    <row r="26" s="1" customFormat="1" ht="15" customHeight="1" spans="1:9">
      <c r="A26" s="10">
        <v>2</v>
      </c>
      <c r="B26" s="8" t="str">
        <f>"202303"</f>
        <v>202303</v>
      </c>
      <c r="C26" s="8" t="s">
        <v>10</v>
      </c>
      <c r="D26" s="8" t="str">
        <f>"吴晓泽"</f>
        <v>吴晓泽</v>
      </c>
      <c r="E26" s="8" t="str">
        <f>"2023090510"</f>
        <v>2023090510</v>
      </c>
      <c r="F26" s="9">
        <v>65.3</v>
      </c>
      <c r="G26" s="9">
        <v>75.06</v>
      </c>
      <c r="H26" s="9">
        <f>F26*0.6+G26*0.4</f>
        <v>69.204</v>
      </c>
      <c r="I26" s="13"/>
    </row>
    <row r="27" s="1" customFormat="1" ht="15" customHeight="1" spans="1:9">
      <c r="A27" s="10">
        <v>3</v>
      </c>
      <c r="B27" s="8" t="str">
        <f>"202303"</f>
        <v>202303</v>
      </c>
      <c r="C27" s="8" t="s">
        <v>10</v>
      </c>
      <c r="D27" s="8" t="str">
        <f>"李孜俊"</f>
        <v>李孜俊</v>
      </c>
      <c r="E27" s="8" t="str">
        <f>"2023090601"</f>
        <v>2023090601</v>
      </c>
      <c r="F27" s="9">
        <v>58.2</v>
      </c>
      <c r="G27" s="9">
        <v>79.58</v>
      </c>
      <c r="H27" s="9">
        <f>F27*0.6+G27*0.4</f>
        <v>66.752</v>
      </c>
      <c r="I27" s="13"/>
    </row>
    <row r="28" s="1" customFormat="1" ht="15" customHeight="1" spans="1:9">
      <c r="A28" s="10">
        <v>4</v>
      </c>
      <c r="B28" s="8" t="str">
        <f>"202303"</f>
        <v>202303</v>
      </c>
      <c r="C28" s="8" t="s">
        <v>10</v>
      </c>
      <c r="D28" s="8" t="str">
        <f>"徐肖"</f>
        <v>徐肖</v>
      </c>
      <c r="E28" s="8" t="str">
        <f>"2023090524"</f>
        <v>2023090524</v>
      </c>
      <c r="F28" s="9">
        <v>59</v>
      </c>
      <c r="G28" s="9">
        <v>78.36</v>
      </c>
      <c r="H28" s="9">
        <f>F28*0.6+G28*0.4</f>
        <v>66.744</v>
      </c>
      <c r="I28" s="13"/>
    </row>
    <row r="29" s="1" customFormat="1" ht="15" customHeight="1" spans="1:9">
      <c r="A29" s="10"/>
      <c r="B29" s="8"/>
      <c r="C29" s="8"/>
      <c r="D29" s="8"/>
      <c r="E29" s="8"/>
      <c r="F29" s="9"/>
      <c r="G29" s="9"/>
      <c r="H29" s="9"/>
      <c r="I29" s="13"/>
    </row>
    <row r="30" s="1" customFormat="1" ht="15" customHeight="1" spans="1:9">
      <c r="A30" s="10">
        <v>1</v>
      </c>
      <c r="B30" s="8" t="str">
        <f>"202304"</f>
        <v>202304</v>
      </c>
      <c r="C30" s="8" t="s">
        <v>10</v>
      </c>
      <c r="D30" s="8" t="str">
        <f>"屈鹏"</f>
        <v>屈鹏</v>
      </c>
      <c r="E30" s="8" t="str">
        <f>"2023090802"</f>
        <v>2023090802</v>
      </c>
      <c r="F30" s="9">
        <v>66.1</v>
      </c>
      <c r="G30" s="9">
        <v>78.02</v>
      </c>
      <c r="H30" s="9">
        <f>F30*0.6+G30*0.4</f>
        <v>70.868</v>
      </c>
      <c r="I30" s="13"/>
    </row>
    <row r="31" s="1" customFormat="1" ht="15" customHeight="1" spans="1:9">
      <c r="A31" s="11"/>
      <c r="B31" s="8"/>
      <c r="C31" s="8"/>
      <c r="D31" s="8"/>
      <c r="E31" s="8"/>
      <c r="F31" s="9"/>
      <c r="G31" s="9"/>
      <c r="H31" s="9"/>
      <c r="I31" s="13"/>
    </row>
    <row r="32" ht="15" customHeight="1" spans="1:9">
      <c r="A32" s="7">
        <v>1</v>
      </c>
      <c r="B32" s="8" t="str">
        <f>"202305"</f>
        <v>202305</v>
      </c>
      <c r="C32" s="8" t="s">
        <v>10</v>
      </c>
      <c r="D32" s="8" t="str">
        <f>"王继康"</f>
        <v>王继康</v>
      </c>
      <c r="E32" s="8" t="str">
        <f>"2023090620"</f>
        <v>2023090620</v>
      </c>
      <c r="F32" s="9">
        <v>67.9</v>
      </c>
      <c r="G32" s="9">
        <v>74.62</v>
      </c>
      <c r="H32" s="9">
        <f>F32*0.6+G32*0.4</f>
        <v>70.588</v>
      </c>
      <c r="I32" s="13"/>
    </row>
    <row r="33" ht="15" customHeight="1" spans="1:9">
      <c r="A33" s="7">
        <v>2</v>
      </c>
      <c r="B33" s="8" t="str">
        <f>"202305"</f>
        <v>202305</v>
      </c>
      <c r="C33" s="8" t="s">
        <v>10</v>
      </c>
      <c r="D33" s="8" t="str">
        <f>"武春瑾"</f>
        <v>武春瑾</v>
      </c>
      <c r="E33" s="8" t="str">
        <f>"2023090114"</f>
        <v>2023090114</v>
      </c>
      <c r="F33" s="9">
        <v>66.5</v>
      </c>
      <c r="G33" s="9">
        <v>74.82</v>
      </c>
      <c r="H33" s="9">
        <f>F33*0.6+G33*0.4</f>
        <v>69.828</v>
      </c>
      <c r="I33" s="13"/>
    </row>
    <row r="34" ht="15" customHeight="1" spans="1:9">
      <c r="A34" s="7">
        <v>3</v>
      </c>
      <c r="B34" s="8" t="str">
        <f>"202305"</f>
        <v>202305</v>
      </c>
      <c r="C34" s="8" t="s">
        <v>10</v>
      </c>
      <c r="D34" s="8" t="str">
        <f>"刘淼"</f>
        <v>刘淼</v>
      </c>
      <c r="E34" s="8" t="str">
        <f>"2023090513"</f>
        <v>2023090513</v>
      </c>
      <c r="F34" s="9">
        <v>63.8</v>
      </c>
      <c r="G34" s="9">
        <v>78.7</v>
      </c>
      <c r="H34" s="9">
        <f>F34*0.6+G34*0.4</f>
        <v>69.76</v>
      </c>
      <c r="I34" s="13"/>
    </row>
    <row r="35" ht="15" customHeight="1" spans="1:9">
      <c r="A35" s="7">
        <v>4</v>
      </c>
      <c r="B35" s="8" t="str">
        <f>"202305"</f>
        <v>202305</v>
      </c>
      <c r="C35" s="8" t="s">
        <v>10</v>
      </c>
      <c r="D35" s="8" t="str">
        <f>"吴振华"</f>
        <v>吴振华</v>
      </c>
      <c r="E35" s="8" t="str">
        <f>"2023090515"</f>
        <v>2023090515</v>
      </c>
      <c r="F35" s="9">
        <v>66.1</v>
      </c>
      <c r="G35" s="9">
        <v>74.6</v>
      </c>
      <c r="H35" s="9">
        <f>F35*0.6+G35*0.4</f>
        <v>69.5</v>
      </c>
      <c r="I35" s="13"/>
    </row>
    <row r="36" ht="15" customHeight="1" spans="1:9">
      <c r="A36" s="7"/>
      <c r="B36" s="8"/>
      <c r="C36" s="8"/>
      <c r="D36" s="8"/>
      <c r="E36" s="8"/>
      <c r="F36" s="9"/>
      <c r="G36" s="9"/>
      <c r="H36" s="9"/>
      <c r="I36" s="13"/>
    </row>
    <row r="37" ht="15" customHeight="1" spans="1:9">
      <c r="A37" s="7">
        <v>1</v>
      </c>
      <c r="B37" s="8" t="str">
        <f>"202306"</f>
        <v>202306</v>
      </c>
      <c r="C37" s="8" t="s">
        <v>10</v>
      </c>
      <c r="D37" s="8" t="str">
        <f>"张羽"</f>
        <v>张羽</v>
      </c>
      <c r="E37" s="8" t="str">
        <f>"2023090714"</f>
        <v>2023090714</v>
      </c>
      <c r="F37" s="9">
        <v>70.7</v>
      </c>
      <c r="G37" s="9">
        <v>77.08</v>
      </c>
      <c r="H37" s="9">
        <f>F37*0.6+G37*0.4</f>
        <v>73.252</v>
      </c>
      <c r="I37" s="13"/>
    </row>
    <row r="38" ht="15" customHeight="1" spans="1:9">
      <c r="A38" s="7">
        <v>2</v>
      </c>
      <c r="B38" s="8" t="str">
        <f>"202306"</f>
        <v>202306</v>
      </c>
      <c r="C38" s="8" t="s">
        <v>10</v>
      </c>
      <c r="D38" s="8" t="str">
        <f>"任攀峰"</f>
        <v>任攀峰</v>
      </c>
      <c r="E38" s="8" t="str">
        <f>"2023090329"</f>
        <v>2023090329</v>
      </c>
      <c r="F38" s="9">
        <v>69.4</v>
      </c>
      <c r="G38" s="9">
        <v>75.6</v>
      </c>
      <c r="H38" s="9">
        <f>F38*0.6+G38*0.4</f>
        <v>71.88</v>
      </c>
      <c r="I38" s="13"/>
    </row>
    <row r="39" ht="15" customHeight="1" spans="1:9">
      <c r="A39" s="7">
        <v>3</v>
      </c>
      <c r="B39" s="8" t="str">
        <f>"202306"</f>
        <v>202306</v>
      </c>
      <c r="C39" s="8" t="s">
        <v>10</v>
      </c>
      <c r="D39" s="8" t="str">
        <f>"李送"</f>
        <v>李送</v>
      </c>
      <c r="E39" s="8" t="str">
        <f>"2023090108"</f>
        <v>2023090108</v>
      </c>
      <c r="F39" s="9">
        <v>67.4</v>
      </c>
      <c r="G39" s="9">
        <v>75.66</v>
      </c>
      <c r="H39" s="9">
        <f>F39*0.6+G39*0.4</f>
        <v>70.704</v>
      </c>
      <c r="I39" s="13"/>
    </row>
    <row r="40" ht="15" customHeight="1" spans="1:9">
      <c r="A40" s="7"/>
      <c r="B40" s="8"/>
      <c r="C40" s="8"/>
      <c r="D40" s="8"/>
      <c r="E40" s="8"/>
      <c r="F40" s="9"/>
      <c r="G40" s="9"/>
      <c r="H40" s="9"/>
      <c r="I40" s="13"/>
    </row>
    <row r="41" ht="15" customHeight="1" spans="1:9">
      <c r="A41" s="7">
        <v>1</v>
      </c>
      <c r="B41" s="8" t="str">
        <f>"202307"</f>
        <v>202307</v>
      </c>
      <c r="C41" s="8" t="s">
        <v>10</v>
      </c>
      <c r="D41" s="8" t="str">
        <f>"徐诗雅"</f>
        <v>徐诗雅</v>
      </c>
      <c r="E41" s="8" t="str">
        <f>"2023090116"</f>
        <v>2023090116</v>
      </c>
      <c r="F41" s="9">
        <v>75.3</v>
      </c>
      <c r="G41" s="9">
        <v>77.52</v>
      </c>
      <c r="H41" s="9">
        <f>F41*0.6+G41*0.4</f>
        <v>76.188</v>
      </c>
      <c r="I41" s="13"/>
    </row>
    <row r="42" ht="15" customHeight="1" spans="1:9">
      <c r="A42" s="7">
        <v>2</v>
      </c>
      <c r="B42" s="8" t="str">
        <f>"202307"</f>
        <v>202307</v>
      </c>
      <c r="C42" s="8" t="s">
        <v>10</v>
      </c>
      <c r="D42" s="8" t="str">
        <f>"王凤波"</f>
        <v>王凤波</v>
      </c>
      <c r="E42" s="8" t="str">
        <f>"2023090619"</f>
        <v>2023090619</v>
      </c>
      <c r="F42" s="9">
        <v>69.3</v>
      </c>
      <c r="G42" s="9">
        <v>77.6</v>
      </c>
      <c r="H42" s="9">
        <f>F42*0.6+G42*0.4</f>
        <v>72.62</v>
      </c>
      <c r="I42" s="13"/>
    </row>
    <row r="43" ht="15" customHeight="1" spans="1:9">
      <c r="A43" s="7">
        <v>3</v>
      </c>
      <c r="B43" s="8" t="str">
        <f>"202307"</f>
        <v>202307</v>
      </c>
      <c r="C43" s="8" t="s">
        <v>10</v>
      </c>
      <c r="D43" s="8" t="str">
        <f>"朱涛"</f>
        <v>朱涛</v>
      </c>
      <c r="E43" s="8" t="str">
        <f>"2023090916"</f>
        <v>2023090916</v>
      </c>
      <c r="F43" s="9">
        <v>67.3</v>
      </c>
      <c r="G43" s="9">
        <v>79.86</v>
      </c>
      <c r="H43" s="9">
        <f>F43*0.6+G43*0.4</f>
        <v>72.324</v>
      </c>
      <c r="I43" s="13"/>
    </row>
    <row r="44" ht="15" customHeight="1" spans="1:9">
      <c r="A44" s="7">
        <v>4</v>
      </c>
      <c r="B44" s="8" t="str">
        <f>"202307"</f>
        <v>202307</v>
      </c>
      <c r="C44" s="8" t="s">
        <v>10</v>
      </c>
      <c r="D44" s="8" t="str">
        <f>"葛莉莉"</f>
        <v>葛莉莉</v>
      </c>
      <c r="E44" s="8" t="str">
        <f>"2023090913"</f>
        <v>2023090913</v>
      </c>
      <c r="F44" s="9">
        <v>68.8</v>
      </c>
      <c r="G44" s="9">
        <v>71.6</v>
      </c>
      <c r="H44" s="9">
        <f>F44*0.6+G44*0.4</f>
        <v>69.92</v>
      </c>
      <c r="I44" s="13"/>
    </row>
    <row r="45" ht="15" customHeight="1" spans="1:9">
      <c r="A45" s="7">
        <v>5</v>
      </c>
      <c r="B45" s="8" t="str">
        <f>"202307"</f>
        <v>202307</v>
      </c>
      <c r="C45" s="8" t="s">
        <v>10</v>
      </c>
      <c r="D45" s="8" t="str">
        <f>"司宇"</f>
        <v>司宇</v>
      </c>
      <c r="E45" s="8" t="str">
        <f>"2023090504"</f>
        <v>2023090504</v>
      </c>
      <c r="F45" s="9">
        <v>61.3</v>
      </c>
      <c r="G45" s="9">
        <v>77.54</v>
      </c>
      <c r="H45" s="9">
        <f>F45*0.6+G45*0.4</f>
        <v>67.796</v>
      </c>
      <c r="I45" s="13"/>
    </row>
    <row r="46" ht="15" customHeight="1" spans="1:9">
      <c r="A46" s="7">
        <v>6</v>
      </c>
      <c r="B46" s="8" t="str">
        <f>"202307"</f>
        <v>202307</v>
      </c>
      <c r="C46" s="8" t="s">
        <v>10</v>
      </c>
      <c r="D46" s="8" t="str">
        <f>"王梦茹"</f>
        <v>王梦茹</v>
      </c>
      <c r="E46" s="8" t="str">
        <f>"2023090425"</f>
        <v>2023090425</v>
      </c>
      <c r="F46" s="9">
        <v>62.9</v>
      </c>
      <c r="G46" s="9">
        <v>74.06</v>
      </c>
      <c r="H46" s="9">
        <f>F46*0.6+G46*0.4</f>
        <v>67.364</v>
      </c>
      <c r="I46" s="13"/>
    </row>
    <row r="47" ht="15" customHeight="1" spans="1:9">
      <c r="A47" s="7">
        <v>7</v>
      </c>
      <c r="B47" s="8" t="str">
        <f>"202307"</f>
        <v>202307</v>
      </c>
      <c r="C47" s="8" t="s">
        <v>10</v>
      </c>
      <c r="D47" s="8" t="str">
        <f>"刘顶"</f>
        <v>刘顶</v>
      </c>
      <c r="E47" s="8" t="str">
        <f>"2023090418"</f>
        <v>2023090418</v>
      </c>
      <c r="F47" s="9">
        <v>61.7</v>
      </c>
      <c r="G47" s="9">
        <v>74.54</v>
      </c>
      <c r="H47" s="9">
        <f>F47*0.6+G47*0.4</f>
        <v>66.836</v>
      </c>
      <c r="I47" s="13"/>
    </row>
    <row r="48" ht="15" customHeight="1" spans="1:9">
      <c r="A48" s="7">
        <v>8</v>
      </c>
      <c r="B48" s="8" t="str">
        <f>"202307"</f>
        <v>202307</v>
      </c>
      <c r="C48" s="8" t="s">
        <v>10</v>
      </c>
      <c r="D48" s="8" t="str">
        <f>"梁全"</f>
        <v>梁全</v>
      </c>
      <c r="E48" s="8" t="str">
        <f>"2023090908"</f>
        <v>2023090908</v>
      </c>
      <c r="F48" s="9">
        <v>59.9</v>
      </c>
      <c r="G48" s="9">
        <v>76.62</v>
      </c>
      <c r="H48" s="9">
        <f>F48*0.6+G48*0.4</f>
        <v>66.588</v>
      </c>
      <c r="I48" s="13"/>
    </row>
    <row r="49" customHeight="1" spans="8:8">
      <c r="H49" s="12"/>
    </row>
    <row r="50" customHeight="1" spans="8:8">
      <c r="H50" s="12"/>
    </row>
    <row r="51" customHeight="1" spans="8:8">
      <c r="H51" s="12"/>
    </row>
    <row r="52" customHeight="1" spans="8:8">
      <c r="H52" s="12"/>
    </row>
    <row r="53" customHeight="1" spans="8:8">
      <c r="H53" s="12"/>
    </row>
    <row r="54" customHeight="1" spans="8:8">
      <c r="H54" s="12"/>
    </row>
    <row r="55" customHeight="1" spans="8:8">
      <c r="H55" s="12"/>
    </row>
    <row r="56" customHeight="1" spans="8:8">
      <c r="H56" s="12"/>
    </row>
  </sheetData>
  <autoFilter ref="B2:F48">
    <extLst/>
  </autoFilter>
  <sortState ref="B99:I113">
    <sortCondition ref="H99:H113" descending="1"/>
  </sortState>
  <mergeCells count="1">
    <mergeCell ref="A1:I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5695_6508162a9eb49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2023-09-18T09:28:00Z</dcterms:created>
  <cp:lastPrinted>2023-10-22T06:05:00Z</cp:lastPrinted>
  <dcterms:modified xsi:type="dcterms:W3CDTF">2023-10-24T01:24:53Z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6B3B657CC4424998B0DDC95B67A64837_13</vt:lpwstr>
  </property>
  <property fmtid="{D5CDD505-2E9C-101B-9397-08002B2CF9AE}" pid="3" name="KSOProductBuildVer">
    <vt:lpwstr>2052-12.1.0.15374</vt:lpwstr>
  </property>
</Properties>
</file>